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35" yWindow="600" windowWidth="19440" windowHeight="10470" tabRatio="858"/>
  </bookViews>
  <sheets>
    <sheet name="1. Инф.о ходе реал-ции" sheetId="7" r:id="rId1"/>
    <sheet name="2. Освоение средств " sheetId="4" r:id="rId2"/>
  </sheets>
  <definedNames>
    <definedName name="_xlnm.Print_Area" localSheetId="0">'1. Инф.о ходе реал-ции'!$A$1:$L$527</definedName>
  </definedNames>
  <calcPr calcId="124519"/>
</workbook>
</file>

<file path=xl/calcChain.xml><?xml version="1.0" encoding="utf-8"?>
<calcChain xmlns="http://schemas.openxmlformats.org/spreadsheetml/2006/main">
  <c r="I400" i="7"/>
  <c r="I500"/>
  <c r="E11" i="4"/>
  <c r="D11"/>
  <c r="C11"/>
  <c r="E10"/>
  <c r="D10"/>
  <c r="C10"/>
  <c r="I511" i="7"/>
  <c r="H511"/>
  <c r="G511"/>
  <c r="I517"/>
  <c r="H468"/>
  <c r="I468"/>
  <c r="G468"/>
  <c r="H473"/>
  <c r="I473"/>
  <c r="G473"/>
  <c r="I422"/>
  <c r="E9" i="4" l="1"/>
  <c r="D9"/>
  <c r="C9"/>
  <c r="E8"/>
  <c r="D8"/>
  <c r="C8"/>
  <c r="E7"/>
  <c r="D7"/>
  <c r="C7"/>
  <c r="E6"/>
  <c r="D6"/>
  <c r="D12" s="1"/>
  <c r="C6"/>
  <c r="E12" l="1"/>
  <c r="C12"/>
  <c r="I508" i="7"/>
  <c r="H508"/>
  <c r="G508"/>
  <c r="H472"/>
  <c r="I472"/>
  <c r="G472"/>
  <c r="H471"/>
  <c r="I471"/>
  <c r="G471"/>
  <c r="H470"/>
  <c r="I470"/>
  <c r="G470"/>
  <c r="H469"/>
  <c r="I469"/>
  <c r="G469"/>
  <c r="I25"/>
  <c r="I452"/>
  <c r="I443" l="1"/>
  <c r="I444"/>
  <c r="H443"/>
  <c r="H418"/>
  <c r="I418"/>
  <c r="G418"/>
  <c r="H421"/>
  <c r="I421"/>
  <c r="G421"/>
  <c r="H420"/>
  <c r="I420"/>
  <c r="G420"/>
  <c r="H419"/>
  <c r="I419"/>
  <c r="G419"/>
  <c r="H63"/>
  <c r="H60" s="1"/>
  <c r="I63"/>
  <c r="G63"/>
  <c r="H62"/>
  <c r="I62"/>
  <c r="G62"/>
  <c r="H494"/>
  <c r="I494"/>
  <c r="G494"/>
  <c r="G495"/>
  <c r="H493"/>
  <c r="I493"/>
  <c r="H495"/>
  <c r="I495"/>
  <c r="G493"/>
  <c r="H430"/>
  <c r="H429" s="1"/>
  <c r="I430"/>
  <c r="G430"/>
  <c r="H431"/>
  <c r="I431"/>
  <c r="G431"/>
  <c r="H196"/>
  <c r="H195" s="1"/>
  <c r="I196"/>
  <c r="G196"/>
  <c r="H197"/>
  <c r="I197"/>
  <c r="G197"/>
  <c r="H198"/>
  <c r="I198"/>
  <c r="G198"/>
  <c r="H199"/>
  <c r="I199"/>
  <c r="G199"/>
  <c r="H132"/>
  <c r="I132"/>
  <c r="G132"/>
  <c r="H131"/>
  <c r="I131"/>
  <c r="G131"/>
  <c r="H129"/>
  <c r="H128" s="1"/>
  <c r="I129"/>
  <c r="G129"/>
  <c r="G128" s="1"/>
  <c r="H130"/>
  <c r="I130"/>
  <c r="G130"/>
  <c r="H102"/>
  <c r="I102"/>
  <c r="G102"/>
  <c r="H103"/>
  <c r="I103"/>
  <c r="G103"/>
  <c r="I105"/>
  <c r="G105"/>
  <c r="H104"/>
  <c r="H89" s="1"/>
  <c r="I104"/>
  <c r="G104"/>
  <c r="G101" s="1"/>
  <c r="H95"/>
  <c r="I95"/>
  <c r="H96"/>
  <c r="I96"/>
  <c r="I91" s="1"/>
  <c r="H97"/>
  <c r="I97"/>
  <c r="G97"/>
  <c r="H120"/>
  <c r="I120"/>
  <c r="G120"/>
  <c r="H121"/>
  <c r="I121"/>
  <c r="I119" s="1"/>
  <c r="G121"/>
  <c r="H122"/>
  <c r="I122"/>
  <c r="G122"/>
  <c r="H108"/>
  <c r="H105" s="1"/>
  <c r="G119" l="1"/>
  <c r="I92"/>
  <c r="G92"/>
  <c r="H91"/>
  <c r="I89"/>
  <c r="I195"/>
  <c r="H92"/>
  <c r="I128"/>
  <c r="G195"/>
  <c r="I429"/>
  <c r="H119"/>
  <c r="H94"/>
  <c r="I94"/>
  <c r="H90"/>
  <c r="H88" s="1"/>
  <c r="I101"/>
  <c r="G89"/>
  <c r="I90"/>
  <c r="H101"/>
  <c r="I88" l="1"/>
  <c r="H358"/>
  <c r="I358"/>
  <c r="G358"/>
  <c r="I357"/>
  <c r="G357"/>
  <c r="H356"/>
  <c r="I356"/>
  <c r="G356"/>
  <c r="H355"/>
  <c r="I355"/>
  <c r="G355"/>
  <c r="H304"/>
  <c r="I304"/>
  <c r="G304"/>
  <c r="H303"/>
  <c r="I303"/>
  <c r="G303"/>
  <c r="G250" s="1"/>
  <c r="G392" s="1"/>
  <c r="H302"/>
  <c r="I302"/>
  <c r="G302"/>
  <c r="H275"/>
  <c r="I275"/>
  <c r="G275"/>
  <c r="H274"/>
  <c r="I274"/>
  <c r="G274"/>
  <c r="H273"/>
  <c r="I273"/>
  <c r="G273"/>
  <c r="G249" s="1"/>
  <c r="G391" s="1"/>
  <c r="H265"/>
  <c r="I265"/>
  <c r="G265"/>
  <c r="H264"/>
  <c r="I264"/>
  <c r="G264"/>
  <c r="H256"/>
  <c r="I256"/>
  <c r="I252" s="1"/>
  <c r="I394" s="1"/>
  <c r="H255"/>
  <c r="I255"/>
  <c r="G256"/>
  <c r="G255"/>
  <c r="G251" s="1"/>
  <c r="H361"/>
  <c r="H357" s="1"/>
  <c r="I427"/>
  <c r="G504"/>
  <c r="G252" l="1"/>
  <c r="G394" s="1"/>
  <c r="I272"/>
  <c r="I250"/>
  <c r="I392" s="1"/>
  <c r="H301"/>
  <c r="H249"/>
  <c r="H391" s="1"/>
  <c r="H251"/>
  <c r="H263"/>
  <c r="I251"/>
  <c r="I393" s="1"/>
  <c r="I263"/>
  <c r="H272"/>
  <c r="H250"/>
  <c r="H392" s="1"/>
  <c r="H254"/>
  <c r="G263"/>
  <c r="I301"/>
  <c r="I249"/>
  <c r="H252"/>
  <c r="H394" s="1"/>
  <c r="I254"/>
  <c r="G254"/>
  <c r="G509"/>
  <c r="G507"/>
  <c r="G466"/>
  <c r="H466"/>
  <c r="G455"/>
  <c r="G447"/>
  <c r="G443"/>
  <c r="G96"/>
  <c r="G91" s="1"/>
  <c r="G95"/>
  <c r="G80"/>
  <c r="G79"/>
  <c r="G61"/>
  <c r="G75"/>
  <c r="G74" s="1"/>
  <c r="G52"/>
  <c r="G51"/>
  <c r="G31"/>
  <c r="G32" s="1"/>
  <c r="I504"/>
  <c r="H504"/>
  <c r="I509"/>
  <c r="H509"/>
  <c r="I507"/>
  <c r="H507"/>
  <c r="I466"/>
  <c r="I455"/>
  <c r="H455"/>
  <c r="I447"/>
  <c r="H447"/>
  <c r="I446"/>
  <c r="H446"/>
  <c r="I75"/>
  <c r="I74" s="1"/>
  <c r="H75"/>
  <c r="H74" s="1"/>
  <c r="I80"/>
  <c r="H80"/>
  <c r="H79"/>
  <c r="I61"/>
  <c r="I60" s="1"/>
  <c r="H61"/>
  <c r="I52"/>
  <c r="H52"/>
  <c r="I51"/>
  <c r="H51"/>
  <c r="I31"/>
  <c r="I32" s="1"/>
  <c r="H31"/>
  <c r="H32" s="1"/>
  <c r="G94" l="1"/>
  <c r="G90"/>
  <c r="G393" s="1"/>
  <c r="H248"/>
  <c r="H393"/>
  <c r="I248"/>
  <c r="I391"/>
  <c r="G429"/>
  <c r="G506"/>
  <c r="G514"/>
  <c r="G50"/>
  <c r="G60"/>
  <c r="G77" s="1"/>
  <c r="G354"/>
  <c r="G301"/>
  <c r="G516"/>
  <c r="G78"/>
  <c r="G512" s="1"/>
  <c r="G272"/>
  <c r="G492"/>
  <c r="G446"/>
  <c r="G445" s="1"/>
  <c r="I514"/>
  <c r="I50"/>
  <c r="H492"/>
  <c r="I516"/>
  <c r="I506"/>
  <c r="I354"/>
  <c r="I445"/>
  <c r="H77"/>
  <c r="H50"/>
  <c r="I77"/>
  <c r="H78"/>
  <c r="H512" s="1"/>
  <c r="H354"/>
  <c r="I492"/>
  <c r="H445"/>
  <c r="H506"/>
  <c r="I78"/>
  <c r="I512" s="1"/>
  <c r="I79"/>
  <c r="G513" l="1"/>
  <c r="G248"/>
  <c r="I513"/>
  <c r="H513"/>
  <c r="G515"/>
  <c r="G88"/>
  <c r="H514"/>
  <c r="G390" l="1"/>
  <c r="I390"/>
  <c r="H390"/>
  <c r="H516"/>
  <c r="I515" l="1"/>
  <c r="H515"/>
</calcChain>
</file>

<file path=xl/comments1.xml><?xml version="1.0" encoding="utf-8"?>
<comments xmlns="http://schemas.openxmlformats.org/spreadsheetml/2006/main">
  <authors>
    <author>205k</author>
  </authors>
  <commentList>
    <comment ref="B106" authorId="0">
      <text>
        <r>
          <rPr>
            <b/>
            <sz val="9"/>
            <color indexed="81"/>
            <rFont val="Tahoma"/>
            <family val="2"/>
            <charset val="204"/>
          </rPr>
          <t>+ корректировка (ГБ)</t>
        </r>
        <r>
          <rPr>
            <sz val="9"/>
            <color indexed="81"/>
            <rFont val="Tahoma"/>
            <family val="2"/>
            <charset val="204"/>
          </rPr>
          <t xml:space="preserve">
</t>
        </r>
      </text>
    </comment>
    <comment ref="H444" authorId="0">
      <text>
        <r>
          <rPr>
            <b/>
            <sz val="9"/>
            <color indexed="81"/>
            <rFont val="Tahoma"/>
            <family val="2"/>
            <charset val="204"/>
          </rPr>
          <t>1192,2</t>
        </r>
        <r>
          <rPr>
            <sz val="9"/>
            <color indexed="81"/>
            <rFont val="Tahoma"/>
            <family val="2"/>
            <charset val="204"/>
          </rPr>
          <t xml:space="preserve">
</t>
        </r>
      </text>
    </comment>
  </commentList>
</comments>
</file>

<file path=xl/sharedStrings.xml><?xml version="1.0" encoding="utf-8"?>
<sst xmlns="http://schemas.openxmlformats.org/spreadsheetml/2006/main" count="1930" uniqueCount="634">
  <si>
    <t>№</t>
  </si>
  <si>
    <t>млн. тенге</t>
  </si>
  <si>
    <t>Источник финансирования</t>
  </si>
  <si>
    <t xml:space="preserve">План </t>
  </si>
  <si>
    <t>Факт</t>
  </si>
  <si>
    <t xml:space="preserve">Причины не исполнения </t>
  </si>
  <si>
    <t>Республиканский бюджет</t>
  </si>
  <si>
    <t>Местный бюджет</t>
  </si>
  <si>
    <t xml:space="preserve">Другие источники </t>
  </si>
  <si>
    <t>Всего</t>
  </si>
  <si>
    <t>"УТВЕРЖДАЮ"</t>
  </si>
  <si>
    <t>Отчет о реализации </t>
  </si>
  <si>
    <t>ГУ "Отдел экономики и бюджетного планирования акимата города Костаная"</t>
  </si>
  <si>
    <t xml:space="preserve">                                   (наименование государственного органа, ответственного за проведение мониторинга и составление отчета)</t>
  </si>
  <si>
    <t>1.  Информация о ходе реализации Программы</t>
  </si>
  <si>
    <t>Наименование</t>
  </si>
  <si>
    <t>Источник информации</t>
  </si>
  <si>
    <t>Ответственные за исполнение</t>
  </si>
  <si>
    <t>Сроки исполнения</t>
  </si>
  <si>
    <t>Базовое (исходное) значение</t>
  </si>
  <si>
    <t>%</t>
  </si>
  <si>
    <t>Акт ввода в эксплуатацию</t>
  </si>
  <si>
    <t>финансирование не требуется</t>
  </si>
  <si>
    <t>Координация работы по выработке предложений по улучшению инвестиционного климата, содействие привлечению инвестиций</t>
  </si>
  <si>
    <t>РБ</t>
  </si>
  <si>
    <t>Итого по направлению 2:</t>
  </si>
  <si>
    <t>Обучение населения через средства массовой  информации правилам и мерам пожарной безопасности, правилам поведения при возникновении чрезвычайных ситуаций</t>
  </si>
  <si>
    <t>Итого по направлению 3:</t>
  </si>
  <si>
    <t xml:space="preserve">Проектирование, развитие, обустройство и (или) приобретение инженерно-коммуникационной инфраструктуры </t>
  </si>
  <si>
    <t>Экологическое просвещение, образование и пропаганда</t>
  </si>
  <si>
    <t>единиц</t>
  </si>
  <si>
    <r>
      <rPr>
        <b/>
        <sz val="12"/>
        <rFont val="Times New Roman"/>
        <family val="1"/>
        <charset val="204"/>
      </rPr>
      <t xml:space="preserve">Государственный орган </t>
    </r>
    <r>
      <rPr>
        <sz val="12"/>
        <rFont val="Times New Roman"/>
        <family val="1"/>
        <charset val="204"/>
      </rPr>
      <t xml:space="preserve">                                               ________________________________________________</t>
    </r>
  </si>
  <si>
    <t>Базовое (исходное значение)</t>
  </si>
  <si>
    <t>Итого по цели 5:</t>
  </si>
  <si>
    <t>Итого по цели 4:</t>
  </si>
  <si>
    <t>Итого по цели 3:</t>
  </si>
  <si>
    <t>Итого по цели 1:</t>
  </si>
  <si>
    <t>Итого по цели 2:</t>
  </si>
  <si>
    <t>Проведение в общеобразовательных заведениях уроков, лекций по соблюдению правил противопожарной безопасности, безопасности в зимний период, купальный период</t>
  </si>
  <si>
    <t>Общая площадь введенных в эксплуатацию жилых зданий</t>
  </si>
  <si>
    <t>Строительство многоквартирного жилого дома № 45 в мкр. Аэропорт по ПДП в г. Костанай» (Без наружных инженерных сетей и благоустройства)</t>
  </si>
  <si>
    <t>Строительство многоквартирного жилого дома № 45/1 в мкр. Аэропорт по ПДП в г. Костанай» (Без наружных инженерных сетей и благоустройства)</t>
  </si>
  <si>
    <t>Строительство многоквартирного жилого дома № 45/2 в мкр. Аэропорт по ПДП в г. Костанай» (Без наружных инженерных сетей и благоустройства)</t>
  </si>
  <si>
    <t>Строительство многоквартирного жилого дома № 45/3 в мкр. Аэропорт по ПДП в г. Костанай» (Без наружных инженерных сетей и благоустройства)</t>
  </si>
  <si>
    <t>Строительство многоквартирного жилого дома № 19-20-21 в мкр. Аэропорт по ПДП в г. Костанай» (Без наружных инженерных сетей и благоустройства)</t>
  </si>
  <si>
    <t>Строительство пятиэтажного жилого дома № 49 по ПДП в микрорайоне «Юбилейный» г. Костанай</t>
  </si>
  <si>
    <t>Благоустройство к многоэтажным жилым домам №19-20-21 микрорайона Аэропорт в г. Костанай (Корректировка)</t>
  </si>
  <si>
    <t>Строительство котельной в мкр.Кунай в г.Костанай</t>
  </si>
  <si>
    <t>Формирование или увеличение уставного капитала юридических лиц</t>
  </si>
  <si>
    <t>Реконструкция самотечного коллектора по ул.Шипина до КНС-5 г. Костанай</t>
  </si>
  <si>
    <t>Итого по направлению 1:</t>
  </si>
  <si>
    <t>Благоустройство к многоэтажным жилым домам №10, №11, №42 в 7-ом квартале мкр. Юбилейный в г. Костанай</t>
  </si>
  <si>
    <t>Благоустройство к многоэтажным жилым домам №48, №49, №50, в 9-ом квартале мкр. «Юбилейный» города  Костанай</t>
  </si>
  <si>
    <t>Строительство внутриплощадочных и внеплощадочных сетей телефонизации микрорайона "Кунай г. Костанай</t>
  </si>
  <si>
    <t>Строительство инженерных коммуникаций к микрорайону "Береке". Внутриплощадочные сети" в г. Костанай (Телефонизация)</t>
  </si>
  <si>
    <t>Реконструкция ул. Фролова в границах ул. Каирбекова - ул. Тобольская</t>
  </si>
  <si>
    <t>Реконструкция ул. Тобольская в границах ул. Абильсай - ул. Дачная</t>
  </si>
  <si>
    <t>Развитие системы водоснабжения и водоотведения</t>
  </si>
  <si>
    <t>Модернизация ГКНС</t>
  </si>
  <si>
    <t>Реконструкция КНС №1</t>
  </si>
  <si>
    <t>Реконструкция КНС №5А</t>
  </si>
  <si>
    <t>Проведение  профилактических  рейдовых мероприятий жилого частного сектора, дач, с целью профилактики гибели и травматизма  людей от угарного и природного газа, соблюдения правил противопожарной безопасности</t>
  </si>
  <si>
    <t>В целях привлечения инвестиций в регионе функционирует Совет по привлечению инвесторов и улучшению инвестиционного климата. Основной задачей Совета является решение проблемных вопросов инвесторов и улучшение инвестиционного климата. В целях оказания точечной поддержки и консультаций, на постоянной основе проводятся личные встречи с инвесторами, однако, учитывая нынешнюю ситуацию, вызванную пандемией коронавирусной инфекции, значительная часть взаимодействия с бизнес-сообществом переведена в режим "онлайн".</t>
  </si>
  <si>
    <r>
      <rPr>
        <b/>
        <sz val="12"/>
        <rFont val="Times New Roman"/>
        <family val="1"/>
        <charset val="204"/>
      </rPr>
      <t>Отчетный период </t>
    </r>
    <r>
      <rPr>
        <sz val="12"/>
        <rFont val="Times New Roman"/>
        <family val="1"/>
        <charset val="204"/>
      </rPr>
      <t xml:space="preserve">                                             ________________</t>
    </r>
    <r>
      <rPr>
        <u/>
        <sz val="12"/>
        <rFont val="Times New Roman"/>
        <family val="1"/>
        <charset val="204"/>
      </rPr>
      <t>2021 год</t>
    </r>
    <r>
      <rPr>
        <sz val="12"/>
        <rFont val="Times New Roman"/>
        <family val="1"/>
        <charset val="204"/>
      </rPr>
      <t xml:space="preserve">                                 </t>
    </r>
    <r>
      <rPr>
        <u/>
        <sz val="12"/>
        <rFont val="Times New Roman"/>
        <family val="1"/>
        <charset val="204"/>
      </rPr>
      <t xml:space="preserve">      </t>
    </r>
  </si>
  <si>
    <r>
      <rPr>
        <b/>
        <sz val="12"/>
        <rFont val="Times New Roman"/>
        <family val="1"/>
        <charset val="204"/>
      </rPr>
      <t>Утверждена</t>
    </r>
    <r>
      <rPr>
        <sz val="12"/>
        <rFont val="Times New Roman"/>
        <family val="1"/>
        <charset val="204"/>
      </rPr>
      <t xml:space="preserve">  Решением сессии Костанайского городского маслихата №8 от 15.01.2021 г.</t>
    </r>
  </si>
  <si>
    <r>
      <rPr>
        <b/>
        <sz val="12"/>
        <rFont val="Times New Roman"/>
        <family val="1"/>
        <charset val="204"/>
      </rPr>
      <t>Этап реализации</t>
    </r>
    <r>
      <rPr>
        <sz val="12"/>
        <rFont val="Times New Roman"/>
        <family val="1"/>
        <charset val="204"/>
      </rPr>
      <t xml:space="preserve">                                                ___________________</t>
    </r>
    <r>
      <rPr>
        <u/>
        <sz val="12"/>
        <rFont val="Times New Roman"/>
        <family val="1"/>
        <charset val="204"/>
      </rPr>
      <t>2021-2025</t>
    </r>
    <r>
      <rPr>
        <sz val="12"/>
        <rFont val="Times New Roman"/>
        <family val="1"/>
        <charset val="204"/>
      </rPr>
      <t>__________________</t>
    </r>
  </si>
  <si>
    <t>2021 год (план)</t>
  </si>
  <si>
    <t>2021 год (факт)</t>
  </si>
  <si>
    <t>Направление 1: Рост экономики города</t>
  </si>
  <si>
    <t>Цель 1: Развитие машиностроения</t>
  </si>
  <si>
    <t>Ответственные: Заместитель акима города по курируемым вопросам, Государственное учреждение "Отдел предпринимательства и сельского хозяйства акимата города Костаная"</t>
  </si>
  <si>
    <t>Целевые индикаторы:</t>
  </si>
  <si>
    <t>Увеличение объема производства продукции машиностроения к уровню предыдущего года</t>
  </si>
  <si>
    <t>Единица измерения</t>
  </si>
  <si>
    <t>Источники финансиро-вания</t>
  </si>
  <si>
    <t>Код бюджетной программы</t>
  </si>
  <si>
    <t>2021 год</t>
  </si>
  <si>
    <t>2022 год</t>
  </si>
  <si>
    <t>Официальная статистическая информация</t>
  </si>
  <si>
    <t>2021-2025 годы</t>
  </si>
  <si>
    <t>Отдел предпринимательства и сельского хозяйства акимата города Костаная</t>
  </si>
  <si>
    <t>Мероприятия:</t>
  </si>
  <si>
    <t>Реализация инвестиционных проектов, в том числе:</t>
  </si>
  <si>
    <t>1.1.1</t>
  </si>
  <si>
    <t>Строительство чугунолитейного завода мощностью 50 тысяч тонн литых автокомпонентов в год - ТОО «KamLitKZ»</t>
  </si>
  <si>
    <t>Собственные и/или заемные средства</t>
  </si>
  <si>
    <t>1.1.2</t>
  </si>
  <si>
    <t>Строительство завода по производству кузовов, надстроек коммунальной техники 1500 штук в год -  ТОО «TEHNOPARK KZ»</t>
  </si>
  <si>
    <t>2021-2022 годы</t>
  </si>
  <si>
    <t>Создание локализационного центра по производству сельскохозяйственной техники и автокомпонентов на базе бизнес-инкубатора - АО «АгромашХолдинг KZ»</t>
  </si>
  <si>
    <t>Организация сборочного производства тракторов марки МТЗ и оборудования для холодильных систем - Холдинг «Композит Групп»</t>
  </si>
  <si>
    <t>Собственные средства предприятий</t>
  </si>
  <si>
    <t>Цель 2: Повышение инвестиционной привлекательности</t>
  </si>
  <si>
    <t>Ответственные: Заместитель акима города по курируемым вопросам,  Государственное учреждение "Отдел предпринимательства и сельского хозяйства акимата города Костаная"</t>
  </si>
  <si>
    <t>Инвестиции в основной капитал в обрабатывающую промышленность</t>
  </si>
  <si>
    <t>млрд. тенге</t>
  </si>
  <si>
    <t>1.2.1</t>
  </si>
  <si>
    <t>Ведомственная отчетность</t>
  </si>
  <si>
    <t>1.2.2</t>
  </si>
  <si>
    <t>Участие в мероприятиях на республиканском, международном и региональном уровнях, направленных на привлечение инвестиций (форумы, выставки, совещания, конференции и другое)</t>
  </si>
  <si>
    <t>1.2.3</t>
  </si>
  <si>
    <t>Строительство мясоперерабатывающего комплекса в Северной промышленной зоне, мощностью 18 тысяч тонн мяса крупного рогатого скота и 2,6 тысяч тонн мяса мелкого рогатого скота в год - ТОО «BEEFEXPORT GROUP»</t>
  </si>
  <si>
    <t>1.2.4</t>
  </si>
  <si>
    <t>Размещение бизнес-инкубатора на территории - АО «АгромашХолдинг KZ»</t>
  </si>
  <si>
    <t>1.2.5</t>
  </si>
  <si>
    <t>1.2.6</t>
  </si>
  <si>
    <t>Создание сельскохозяйственного хаба по глубокой переработке зерновых и масличных культур, мощностью переработки 600 тысяч тонн зерна пшеницы в год, 120 тысяч тонн семян масличных культур в год. Производство до 1 миллиона тонн комбикорма в год - ТОО «Био Грейн»</t>
  </si>
  <si>
    <t>1.2.7</t>
  </si>
  <si>
    <t>1.2.8</t>
  </si>
  <si>
    <t>1.2.9</t>
  </si>
  <si>
    <t>Строительство завода по производству редукторов главных передач ведущих мостов грузовых автомобилей, мощностью до 86 тысяч штук в год -  ТОО «Tobol KZ»</t>
  </si>
  <si>
    <t>1.2.10</t>
  </si>
  <si>
    <t>Развитие Индустриальной зоны, всего:</t>
  </si>
  <si>
    <t xml:space="preserve">                                                       в том числе:</t>
  </si>
  <si>
    <t>ОБ</t>
  </si>
  <si>
    <t>НФ</t>
  </si>
  <si>
    <t>1.2.11</t>
  </si>
  <si>
    <t>Строительство автомобильных подъездных путей к индустриальной зоне г.Костанай</t>
  </si>
  <si>
    <t>Отдел строительства акимата города Костаная</t>
  </si>
  <si>
    <t>1.2.12</t>
  </si>
  <si>
    <t>Реконструкция водоснабжения сети Д-600 от территории очистных сооружений до пересечения ул.Промышленная – ул.Гагарина г.Костанай  для водоснабжения Индустриальной зоны</t>
  </si>
  <si>
    <t>Отдел жилищно-коммунального хозяйства, пассажирского транспорта и автомобильных дорог акимата города Костаная</t>
  </si>
  <si>
    <t>1.2.13</t>
  </si>
  <si>
    <t>Реконструкция водоснабжения сети Д-500 мм по ул. Уральская от мкр. Аэропорт до 2-го Костаная на пересечении ул. Станционная-Жуковского для водоснабжения Индустриальной зоны</t>
  </si>
  <si>
    <t>Национальный фонд</t>
  </si>
  <si>
    <t>Областной бюджет</t>
  </si>
  <si>
    <t>Цель 3: Повышение конкурентоспособности отраслей агропромышленного комплекса</t>
  </si>
  <si>
    <t>Индекс физического объема инвестиций в основной капитал в сельское хозяйство</t>
  </si>
  <si>
    <t>Индекс физического объема валового выпуска продукции сельского хозяйства</t>
  </si>
  <si>
    <t>1.3.1</t>
  </si>
  <si>
    <t>1.3.2</t>
  </si>
  <si>
    <t>Направление 2: Регион комфортный и безопасный для проживания</t>
  </si>
  <si>
    <t>Цель 1: Наращивание темпов жилищного строительства для обеспечения доступности жилья для граждан</t>
  </si>
  <si>
    <t>Ответственные: Заместитель акима города по курируемым вопросам, Государственное учреждение "Отдел архитектуры и градостроительства акимата города Костаная"</t>
  </si>
  <si>
    <t>квадратные метры</t>
  </si>
  <si>
    <t>Отдел архитектуры и градостроительства акимата города Костаная</t>
  </si>
  <si>
    <t>Проектирование и (или) строительство, реконструкция жилья коммунального жилищного фонда, всего:</t>
  </si>
  <si>
    <t>в том числе:</t>
  </si>
  <si>
    <t>ГБ</t>
  </si>
  <si>
    <t>Прочие, всего:</t>
  </si>
  <si>
    <t xml:space="preserve">              в том числе:</t>
  </si>
  <si>
    <t>2.1.1</t>
  </si>
  <si>
    <t>Строительство многоквартирного 9 – этажного жилого дома по адресу: г. Костанай ул. Кобланды Батыра (Без наружных инженерных сетей и благоустройства)</t>
  </si>
  <si>
    <t>Микрорайон "Аэропорт", всего:</t>
  </si>
  <si>
    <t xml:space="preserve">                           в том числе:</t>
  </si>
  <si>
    <t>2.1.2</t>
  </si>
  <si>
    <t>2022-2023 годы</t>
  </si>
  <si>
    <t>2.1.3</t>
  </si>
  <si>
    <t>2.1.4</t>
  </si>
  <si>
    <t>2.1.5</t>
  </si>
  <si>
    <t>2.1.6</t>
  </si>
  <si>
    <t>Микрорайон "Юбилейный", всего:</t>
  </si>
  <si>
    <t xml:space="preserve">                                 в том числе:</t>
  </si>
  <si>
    <t>2.1.7</t>
  </si>
  <si>
    <t>2.1.8</t>
  </si>
  <si>
    <t>Девятиэтажный жилой дом №9 по ПДП в микрорайоне «Юбилейный», г. Костанай (Без наружных инженерных сетей и благоустройства)</t>
  </si>
  <si>
    <t>2.1.9</t>
  </si>
  <si>
    <t>Пятиэтажный жилой дом №24 по ПДП в микрорайоне «Юбилейный» города  Костанай Костанайской области (без наружных инженерных сетей)</t>
  </si>
  <si>
    <t>2.1.10</t>
  </si>
  <si>
    <t>Пятиэтажный жилой дом №27 по ПДП в микрорайоне «Юбилейный» города  Костанай Костанайской области (без наружных инженерных сетей)</t>
  </si>
  <si>
    <t>Микрорайон "Кунай", всего:</t>
  </si>
  <si>
    <t xml:space="preserve">               в том числе:</t>
  </si>
  <si>
    <t>2.1.11</t>
  </si>
  <si>
    <t xml:space="preserve">Строительство жилого пятиэтажного дома №1 в 5 квартале  мкр."Кунай"г. Костаная  </t>
  </si>
  <si>
    <t>2021, 2023 годы</t>
  </si>
  <si>
    <t>2.1.12</t>
  </si>
  <si>
    <t xml:space="preserve">Строительство жилого пятиэтажного дома №2 в 5 квартале  мкр."Кунай"г. Костаная </t>
  </si>
  <si>
    <t>2.1.13</t>
  </si>
  <si>
    <t xml:space="preserve">Строительство жилого пятиэтажного дома №3 в 5 квартале  мкр."Кунай"г. Костаная </t>
  </si>
  <si>
    <t>2.1.14</t>
  </si>
  <si>
    <t xml:space="preserve">Строительство жилого пятиэтажного дома №1 в 15 квартале  мкр."Кунай"г. Костаная </t>
  </si>
  <si>
    <t>2021-2023 годы</t>
  </si>
  <si>
    <t>2.1.15</t>
  </si>
  <si>
    <t xml:space="preserve">Строительство жилого пятиэтажного дома №2 в 15 квартале  мкр."Кунай"г. Костаная </t>
  </si>
  <si>
    <t>2.1.16</t>
  </si>
  <si>
    <t xml:space="preserve">Строительство жилого пятиэтажного дома №1 в 14 квартале  мкр."Кунай" г. Костаная </t>
  </si>
  <si>
    <t>2.1.17</t>
  </si>
  <si>
    <t xml:space="preserve">Строительство жилого пятиэтажного дома №2 в 14 квартале  мкр."Кунай" г. Костаная </t>
  </si>
  <si>
    <t>2.1.18</t>
  </si>
  <si>
    <t xml:space="preserve">Строительство жилого пятиэтажного дома №3 в 14 квартале  мкр."Кунай" г. Костаная </t>
  </si>
  <si>
    <t>2.1.19</t>
  </si>
  <si>
    <t xml:space="preserve">Строительство жилого пятиэтажного дома №1 в 18 квартале  мкр."Кунай" г. Костаная </t>
  </si>
  <si>
    <t>2.1.20</t>
  </si>
  <si>
    <t xml:space="preserve">Строительство жилого пятиэтажного дома №2 в 18 квартале  мкр."Кунай"г. Костаная </t>
  </si>
  <si>
    <t>2.1.21</t>
  </si>
  <si>
    <t xml:space="preserve">Строительство жилого пятиэтажного дома №3 в 18 квартале  мкр."Кунай"г. Костаная </t>
  </si>
  <si>
    <t>2.1.22</t>
  </si>
  <si>
    <t xml:space="preserve">Строительство жилого пятиэтажного дома №1 в 21 квартале  мкр."Кунай"г. Костаная </t>
  </si>
  <si>
    <t>2.1.23</t>
  </si>
  <si>
    <t xml:space="preserve">Строительство жилого пятиэтажного дома №2 в 21 квартале  мкр."Кунай"г. Костаная </t>
  </si>
  <si>
    <t>2.1.24</t>
  </si>
  <si>
    <t xml:space="preserve">Строительство жилого пятиэтажного дома№3 в 21 квартале  мкр."Кунай"г. Костаная </t>
  </si>
  <si>
    <t>2.1.25</t>
  </si>
  <si>
    <t xml:space="preserve">Строительство жилого пятиэтажного дома №1 в 82 квартале  мкр."Кунай"г. Костаная </t>
  </si>
  <si>
    <t>2.1.26</t>
  </si>
  <si>
    <t xml:space="preserve">Строительство жилого пятиэтажного дома №2 в 82 квартале  мкр."Кунай"г. Костаная  </t>
  </si>
  <si>
    <t>2.1.27</t>
  </si>
  <si>
    <t xml:space="preserve">Строительство жилого пятиэтажного дома №3 в 82 квартале  мкр."Кунай"г. Костаная </t>
  </si>
  <si>
    <t>2.1.28</t>
  </si>
  <si>
    <t xml:space="preserve">Строительство жилого пятиэтажного дома №4 в 82 квартале  мкр."Кунай"г. Костаная </t>
  </si>
  <si>
    <t>2.1.29</t>
  </si>
  <si>
    <t xml:space="preserve">Строительство жилого пятиэтажного дома №5 в 82 квартале  мкр."Кунай"г. Костаная </t>
  </si>
  <si>
    <t>2.1.30</t>
  </si>
  <si>
    <t xml:space="preserve">Строительство жилого пятиэтажного дома №1 в 83 квартале  мкр."Кунай"г. Костаная </t>
  </si>
  <si>
    <t>2.1.31</t>
  </si>
  <si>
    <t xml:space="preserve">Строительство жилого пятиэтажного дома №2 в 83 квартале  мкр."Кунай"г. Костаная  </t>
  </si>
  <si>
    <t>2.1.32</t>
  </si>
  <si>
    <t xml:space="preserve">Строительство жилого пятиэтажного дома №3 в 83 квартале  мкр."Кунай"г. Костаная </t>
  </si>
  <si>
    <t>2.1.33</t>
  </si>
  <si>
    <t xml:space="preserve">Строительство жилого пятиэтажного дома №4 в 83 квартале  мкр."Кунай"г. Костаная </t>
  </si>
  <si>
    <t>2.1.34</t>
  </si>
  <si>
    <t xml:space="preserve">Строительство жилого пятиэтажного дома №1 в 84 квартале  мкр."Кунай"г. Костаная </t>
  </si>
  <si>
    <t>2.1.35</t>
  </si>
  <si>
    <t xml:space="preserve">Строительство жилого пятиэтажного дома №2 в 84 квартале  мкр."Кунай"г. Костаная  </t>
  </si>
  <si>
    <t>2.1.36</t>
  </si>
  <si>
    <t xml:space="preserve">Строительство жилого пятиэтажного дома №3 в 84 квартале  мкр."Кунай"г. Костаная </t>
  </si>
  <si>
    <t>2.1.37</t>
  </si>
  <si>
    <t xml:space="preserve">Строительство жилого пятиэтажного дома №1 в 85 квартале  мкр."Кунай"г. Костаная </t>
  </si>
  <si>
    <t>2.1.38</t>
  </si>
  <si>
    <t xml:space="preserve">Строительство жилого пятиэтажного дома №2 в 85 квартале  мкр."Кунай"г. Костаная  </t>
  </si>
  <si>
    <t>2.1.39</t>
  </si>
  <si>
    <t xml:space="preserve">Строительство жилого пятиэтажного дома №3 в 85 квартале  мкр."Кунай"г. Костаная </t>
  </si>
  <si>
    <t>2.1.40</t>
  </si>
  <si>
    <t xml:space="preserve">Строительство жилого пятиэтажного дома №4 в 85 квартале  мкр."Кунай"г. Костаная </t>
  </si>
  <si>
    <t>2.1.41</t>
  </si>
  <si>
    <t>Строительство одноквартирного жилого дома в мкр. Кунай г. Костанай (тип 4К1П-1)</t>
  </si>
  <si>
    <t>2.1.42</t>
  </si>
  <si>
    <t xml:space="preserve">Строительство одноквартирного двухэтажного жилого дома в мкр. Кунай г. Костанай (тип 4К1П-2) </t>
  </si>
  <si>
    <t>2.1.43</t>
  </si>
  <si>
    <t xml:space="preserve">Строительство одноквартирного жилого дома в мкр. Кунай г. Костанай (тип 5К2П-1) </t>
  </si>
  <si>
    <t>2.1.44</t>
  </si>
  <si>
    <t xml:space="preserve">Строительство одноквартирного двухэтажного жилого дома в мкр. Кунай г. Костанай (тип 5К2П-2) </t>
  </si>
  <si>
    <t>Микрорайон "Береке", всего:</t>
  </si>
  <si>
    <t xml:space="preserve">                  в том числе:</t>
  </si>
  <si>
    <t>2.1.45</t>
  </si>
  <si>
    <t>Строительство 5-ти жилого дома №129 по ПДП в мкр. "Береке"</t>
  </si>
  <si>
    <t>2.1.46</t>
  </si>
  <si>
    <t>Строительство 5-ти жилого дома №131 по ПДП в мкр. "Береке"</t>
  </si>
  <si>
    <t>2.1.47</t>
  </si>
  <si>
    <t>Строительство 5-ти жилого дома №153 по ПДП в мкр. "Береке"</t>
  </si>
  <si>
    <t>2.1.48</t>
  </si>
  <si>
    <t>2.1.49</t>
  </si>
  <si>
    <t>Строительство девятиэтажного 4-х секционного  жилого дома №156 в мкр."Береке"</t>
  </si>
  <si>
    <t>2.1.50</t>
  </si>
  <si>
    <t xml:space="preserve">Строительство девятиэтажного 4-секционного жилого дома №123 в мкр. "Береке" </t>
  </si>
  <si>
    <t>2.1.51</t>
  </si>
  <si>
    <t xml:space="preserve">Строительство пятиэтажного жилого дома №127 в мкр."Береке" </t>
  </si>
  <si>
    <t>2.1.52</t>
  </si>
  <si>
    <t xml:space="preserve">Строительство 4 подъездного жилого дома №124 в мкр."Береке" </t>
  </si>
  <si>
    <t>2.1.53</t>
  </si>
  <si>
    <t xml:space="preserve">Строительство 3 подъездного жилого дома №124 в мкр."Береке" </t>
  </si>
  <si>
    <t>2.1.54</t>
  </si>
  <si>
    <t xml:space="preserve">Строительство 10 этажного жилого дома №126 в мкр."Береке" </t>
  </si>
  <si>
    <t>2.1.55</t>
  </si>
  <si>
    <t xml:space="preserve">Строительство 4 подъездного жилого дома №126 в мкр."Береке" </t>
  </si>
  <si>
    <t>2.1.56</t>
  </si>
  <si>
    <t xml:space="preserve">Строительсво 1 подъездного  жилого дома №126 в мкр."Береке" </t>
  </si>
  <si>
    <t>2.1.57</t>
  </si>
  <si>
    <t xml:space="preserve">Строительство 4 подъездного жилого дома №132 в мкр."Береке" </t>
  </si>
  <si>
    <t>2.1.58</t>
  </si>
  <si>
    <t xml:space="preserve">Строительство 2 подъездный жилого дома №132 в мкр."Береке" </t>
  </si>
  <si>
    <t>2.1.59</t>
  </si>
  <si>
    <t xml:space="preserve">Строительство 4 подъездного жилого дома №151 в мкр."Береке" </t>
  </si>
  <si>
    <t>2.1.60</t>
  </si>
  <si>
    <t xml:space="preserve">Строительство 2 подъездного жилого дома №151 в мкр."Береке" </t>
  </si>
  <si>
    <t>2.1.61</t>
  </si>
  <si>
    <t xml:space="preserve">Строительство 4-х этажного жилого дома №109 по ПДП в мкр. "Береке" в г. Костанай </t>
  </si>
  <si>
    <t>2.1.62</t>
  </si>
  <si>
    <t xml:space="preserve">Строительство 4-х этажного жилого дома №112 по ПДП в мкр. "Береке" в г. Костанай </t>
  </si>
  <si>
    <t>2.1.63</t>
  </si>
  <si>
    <t xml:space="preserve">Строительство 4-х этажного жилого дома №115 по ПДП в мкр. "Береке" в г. Костанай </t>
  </si>
  <si>
    <t>2.1.64</t>
  </si>
  <si>
    <t xml:space="preserve">Строительство 4-х этажного жилого дома №118 по ПДП в мкр. "Береке" в г. Костанай </t>
  </si>
  <si>
    <t>2.1.65</t>
  </si>
  <si>
    <t xml:space="preserve">Строительство 4-х этажного жилого дома №121 по ПДП в мкр. "Береке" в г. Костанай </t>
  </si>
  <si>
    <t>2.1.66</t>
  </si>
  <si>
    <t xml:space="preserve">Строительство 4-х этажного жилого дома №108 по ПДП в мкр. "Береке" в г. Костанай </t>
  </si>
  <si>
    <t>2.1.67</t>
  </si>
  <si>
    <t xml:space="preserve">Строительство 4-х этажного жилого дома №110 по ПДП в мкр. "Береке" в г. Костанай </t>
  </si>
  <si>
    <t>2.1.68</t>
  </si>
  <si>
    <t xml:space="preserve">Строительство 4-х этажного жилого дома №111 по ПДП в мкр. "Береке" в г. Костанай </t>
  </si>
  <si>
    <t>2.1.69</t>
  </si>
  <si>
    <t xml:space="preserve">Строительство 4-х этажного жилого дома №113 по ПДП в мкр. "Береке" в г. Костанай </t>
  </si>
  <si>
    <t>2.1.70</t>
  </si>
  <si>
    <t xml:space="preserve">Строительство 4-х этажного жилого дома №114 по ПДП в мкр. "Береке" в г. Костанай </t>
  </si>
  <si>
    <t>2.1.71</t>
  </si>
  <si>
    <t xml:space="preserve">Строительство 4-х этажного жилого дома №116 по ПДП в мкр. "Береке" в г. Костанай </t>
  </si>
  <si>
    <t>2.1.72</t>
  </si>
  <si>
    <t xml:space="preserve">Строительство 4-х этажного жилого дома №117 по ПДП в мкр. "Береке" в г. Костанай </t>
  </si>
  <si>
    <t>2.1.73</t>
  </si>
  <si>
    <t xml:space="preserve">Строительство 4-х этажного жилого дома №119 по ПДП в мкр. "Береке" в г. Костанай </t>
  </si>
  <si>
    <t>2.1.74</t>
  </si>
  <si>
    <t xml:space="preserve">Строительство 4-х этажного жилого дома №120 по ПДП в мкр. "Береке" в г. Костанай </t>
  </si>
  <si>
    <t>2.1.75</t>
  </si>
  <si>
    <t xml:space="preserve">Строительство 4-х этажного жилого дома №122 по ПДП в мкр. "Береке" в г. Костанай </t>
  </si>
  <si>
    <t>2.1.76</t>
  </si>
  <si>
    <t>Строительство 4 подъездного жилого дома №159 в мкр."Береке"</t>
  </si>
  <si>
    <t>2.1.77</t>
  </si>
  <si>
    <t>Строительство 5 этажного жилого дома №157 в мкр."Береке"</t>
  </si>
  <si>
    <t>2.1.78</t>
  </si>
  <si>
    <t>Строительство 5 этажного жилого дома №158 в мкр."Береке"</t>
  </si>
  <si>
    <t>2.1.79</t>
  </si>
  <si>
    <t>Инженерные коммуникации  к жилым домам по ул. Герцена № 3, № 4, № 5, № 6 (Корректировка)  для подключения 9-этажного жилого дома расположенного по ул.  Кобланды Батыра г. Костанай</t>
  </si>
  <si>
    <t>2.1.80</t>
  </si>
  <si>
    <t>Благоустройство  к жилым домам по ул. Герцена № 3, № 4, № 5, № 6 (Корректировка)  для подключения 9-этажного жилого дома расположенного по ул.  Кобланды Батыра г. Костанай</t>
  </si>
  <si>
    <t>2.1.81</t>
  </si>
  <si>
    <t>Строительство инженерных  коммуникации (сетей электроснабжения, теплоснабжения, газоснабжения, водоснабжения и канализации) к многоэтажным жилым домам №39, №39/1, №40, №44 ,№44/1, №45,№45/1,№45/2,№45/3 в 12-ом квартале микрорайона Аэропорт  в г. Костанай. Корректировка (исключение жилых домов №39, №39/1, №40, №44 ,№44/1)</t>
  </si>
  <si>
    <t>2.1.82</t>
  </si>
  <si>
    <t>Благоустройство к многоэтажным жилым домам №39, №39/1, №40, №44,№44/1, №45,№45/1,№45/2,№45/3 в 12-ом квартале микрорайона Аэропорт  в г. Костанай</t>
  </si>
  <si>
    <t>2.1.83</t>
  </si>
  <si>
    <t>Строительство инженерных коммуникаций (сетей электроснабжения, теплоснабжения, газоснабжения, водоснабжения и канализации) к многоэтажным жилым домам №19-20-21 мкр. Аэропорт в г. Костанай (корректировка)</t>
  </si>
  <si>
    <t>2.1.84</t>
  </si>
  <si>
    <t xml:space="preserve">                                   в том числе:</t>
  </si>
  <si>
    <t>2.1.85</t>
  </si>
  <si>
    <t xml:space="preserve">Строительство сетей газоснабжения к жилому дому №2 в мкр. Юбилейный </t>
  </si>
  <si>
    <t>2.1.86</t>
  </si>
  <si>
    <t xml:space="preserve">Строительство сетей газоснабжения к жилому дому №3 в мкр. Юбилейный </t>
  </si>
  <si>
    <t>2.1.87</t>
  </si>
  <si>
    <t xml:space="preserve">Строительство сетей газоснабжения к жилому дому №81 в мкр. Юбилейный </t>
  </si>
  <si>
    <t>2.1.88</t>
  </si>
  <si>
    <t>Благоустройство к многоэтажным жилым домам № 9, № 19 в 3-ем квартале мкр. «Юбилейный» г. Костанай</t>
  </si>
  <si>
    <t>2.1.89</t>
  </si>
  <si>
    <t>2.1.90</t>
  </si>
  <si>
    <t xml:space="preserve">Благоустройство к многоэтажным жилым домам №43, №44, №45, №46, №47 в 8-ом квартале мкр. «Юбилейный» в г. Костанай </t>
  </si>
  <si>
    <t>2.1.91</t>
  </si>
  <si>
    <t>2.1.92</t>
  </si>
  <si>
    <t>Строительство подъездных путей с устройством ливневой канализации микрорайона Юбилейный"  города Костанай. (Ливневая канализация). Корректировка.</t>
  </si>
  <si>
    <t>2.1.93</t>
  </si>
  <si>
    <t>Строительство подъездных путей с устройством ливневой канализации микрорайона Юбилейный"  города Костанай. (Наружное электроосвещение). Корректировка.</t>
  </si>
  <si>
    <t>2.1.94</t>
  </si>
  <si>
    <t>Строительство подъездных путей с устройством ливневой канализации микрорайона Юбилейный"  города Костанай. (Светофорная сигнализация). Корректировка.</t>
  </si>
  <si>
    <t>2.1.95</t>
  </si>
  <si>
    <t>Строительство подъездных путей с устройством ливневой канализации микрорайона «Юбилейный» города Костанай. (Подъездные пути). Корректировка</t>
  </si>
  <si>
    <t>2.1.96</t>
  </si>
  <si>
    <t>Благоустройство к многоэтажным жилым домам №1, №2, №4, №14,,№15, №16,№ 81 в 1-ом квартале мкр."Юбилейный" в г. Костанай</t>
  </si>
  <si>
    <t>2.1.97</t>
  </si>
  <si>
    <t>Благоустройство к многоэтажным жилым домам №3, №5, №6, №7,,№ 8, №17,№18 во 2-ом квартале мкр."Юбилейный" в г. Костанай</t>
  </si>
  <si>
    <t>2.1.98</t>
  </si>
  <si>
    <t>Благоустройство к многоэтажным жилым домам №20, №21,№23, №24, №25,,№ 26, №27,№28 , №29 в 4-ом квартале мкр."Юбилейный" в г. Костанай</t>
  </si>
  <si>
    <t>2.1.99</t>
  </si>
  <si>
    <t>Реконструкция ливневой канализации от Жастар Сарайы по пр.Н.Назарбаева до улицы Рабочая в г. Костанай</t>
  </si>
  <si>
    <t>микрорайон "Кунай", всего:</t>
  </si>
  <si>
    <t xml:space="preserve">            в том числе:</t>
  </si>
  <si>
    <t>2.1.100</t>
  </si>
  <si>
    <t>Строительство сетей теплоснабжения в мкр. "Кунай" в городе Костанай</t>
  </si>
  <si>
    <t>2.1.101</t>
  </si>
  <si>
    <t>Инженерные коммуникации к мкр. «Кунай» г. Костанай. Электроснабжение. Внутриплошадочные сети. Корректировка</t>
  </si>
  <si>
    <t>2.1.102</t>
  </si>
  <si>
    <t>2.1.104</t>
  </si>
  <si>
    <t xml:space="preserve">Строительство инженерных коммуникаций  к пятиэтажному жилому дому №1 в 21 квартале  мкр."Кунай"г. Костаная </t>
  </si>
  <si>
    <t>2.1.105</t>
  </si>
  <si>
    <t xml:space="preserve">Строительство инженерных коммуникаций  к пятиэтажному жилому дому №2 в 21 квартале  мкр."Кунай"г. Костаная </t>
  </si>
  <si>
    <t>2.1.106</t>
  </si>
  <si>
    <t xml:space="preserve">Строительство инженерных коммуникаций  к пятиэтажному жилому дому №3 в 21 квартале  мкр."Кунай"г. Костаная </t>
  </si>
  <si>
    <t>2.1.107</t>
  </si>
  <si>
    <t xml:space="preserve">Строительство инженерных коммуникаций  к пятиэтажному жилому дому №1 в 83 квартале  мкр."Кунай"г. Костаная </t>
  </si>
  <si>
    <t>2.1.108</t>
  </si>
  <si>
    <t xml:space="preserve">Строительство инженерных коммуникаций  к пятиэтажному жилому дому №2 в 83 квартале  мкр."Кунай"г. Костаная  </t>
  </si>
  <si>
    <t>2.1.109</t>
  </si>
  <si>
    <t xml:space="preserve">Строительство инженерных коммуникаций  к пятиэтажному жилому дому №3 в 83 квартале  мкр."Кунай"г. Костаная </t>
  </si>
  <si>
    <t>2.1.110</t>
  </si>
  <si>
    <t xml:space="preserve">Строительство инженерных коммуникаций  к пятиэтажному жилому дому №4 в 83 квартале  мкр."Кунай"г. Костаная </t>
  </si>
  <si>
    <t>2.1.111</t>
  </si>
  <si>
    <t xml:space="preserve">Строительство инженерных коммуникаций  к пятиэтажному жилому дому №1 в 82 квартале  мкр."Кунай"г. Костаная </t>
  </si>
  <si>
    <t>2.1.112</t>
  </si>
  <si>
    <t xml:space="preserve">Строительство инженерных коммуникаций к пятиэтажному жилому дому №2 в 82 квартале  мкр."Кунай"г. Костаная  </t>
  </si>
  <si>
    <t>2.1.113</t>
  </si>
  <si>
    <t xml:space="preserve">Строительство инженерных коммуникаций   к пятиэтажному жилому дому №3 в 82 квартале  мкр."Кунай"г. Костаная </t>
  </si>
  <si>
    <t>2.1.114</t>
  </si>
  <si>
    <t xml:space="preserve">Строительство инженерных коммуникаций  к пятиэтажному жилому дому №4 в 82 квартале  мкр."Кунай"г. Костаная </t>
  </si>
  <si>
    <t>2.1.115</t>
  </si>
  <si>
    <t xml:space="preserve">Строительство инженерных коммуникаций  к пятиэтажному жилому дому №5 в 82 квартале  мкр."Кунай"г. Костаная </t>
  </si>
  <si>
    <t>2.1.116</t>
  </si>
  <si>
    <t xml:space="preserve">Строительство инженерных коммуникаций   к пятиэтажному жилому дому №1 в 84 квартале  мкр."Кунай"г. Костаная </t>
  </si>
  <si>
    <t>2.1.117</t>
  </si>
  <si>
    <t xml:space="preserve">Строительство инженерных коммуникаций  к пятиэтажному жилому дому №2 в 84 квартале  мкр."Кунай"г. Костаная  </t>
  </si>
  <si>
    <t>2.1.118</t>
  </si>
  <si>
    <t xml:space="preserve">Строительство инженерных коммуникаций  к пятиэтажному жилому дому №3 в 84 квартале  мкр."Кунай"г. Костаная </t>
  </si>
  <si>
    <t>2.1.119</t>
  </si>
  <si>
    <t xml:space="preserve">Строительство инженерных коммуникаций  к пятиэтажному жилому дому №1 в 85 квартале  мкр."Кунай"г. Костаная </t>
  </si>
  <si>
    <t>2.1.120</t>
  </si>
  <si>
    <t xml:space="preserve">Строительство инженерных коммуникаций  к пятиэтажному жилому дому №2 в 85 квартале  мкр."Кунай"г. Костаная  </t>
  </si>
  <si>
    <t>2.1.121</t>
  </si>
  <si>
    <t xml:space="preserve">Строительство инженерных коммуникаций   к пятиэтажному жилому дому №3 в 85 квартале  мкр."Кунай"г. Костаная </t>
  </si>
  <si>
    <t>2.1.122</t>
  </si>
  <si>
    <t xml:space="preserve">Строительство инженерных коммуникаций  к пятиэтажному жилому дому №4 в 85 квартале  мкр."Кунай"г. Костаная </t>
  </si>
  <si>
    <t>2.1.134</t>
  </si>
  <si>
    <t xml:space="preserve">Благоустройство к пятиэтажному жилому дому №1 в 21 квартале  мкр."Кунай"г. Костаная </t>
  </si>
  <si>
    <t>2.1.135</t>
  </si>
  <si>
    <t xml:space="preserve">Благоустройство  к пятиэтажному жилому дому №2 в 21 квартале  мкр."Кунай"г. Костаная </t>
  </si>
  <si>
    <t>2.1.136</t>
  </si>
  <si>
    <t xml:space="preserve">Благоустройство к пятиэтажному жилому дому №3 в 21 квартале  мкр."Кунай"г. Костаная </t>
  </si>
  <si>
    <t>2.1.137</t>
  </si>
  <si>
    <t xml:space="preserve">Благоустройство  к пятиэтажному жилому дому №1 в 83 квартале  мкр."Кунай"г. Костаная </t>
  </si>
  <si>
    <t>2.1.138</t>
  </si>
  <si>
    <t xml:space="preserve">Благоустройство к пятиэтажному жилому дому №2 в 83 квартале  мкр."Кунай"г. Костаная  </t>
  </si>
  <si>
    <t>2.1.139</t>
  </si>
  <si>
    <t xml:space="preserve">Благоустройство  к пятиэтажному жилому дому №3 в 83 квартале  мкр."Кунай"г. Костаная </t>
  </si>
  <si>
    <t>2.1.140</t>
  </si>
  <si>
    <t xml:space="preserve">Благоустройство к пятиэтажному жилому дому №4 в 83 квартале  мкр."Кунай"г. Костаная </t>
  </si>
  <si>
    <t>2.1.141</t>
  </si>
  <si>
    <t xml:space="preserve">Благоустройство  к пятиэтажному жилому дому №1 в 82 квартале  мкр."Кунай"г. Костаная </t>
  </si>
  <si>
    <t>2.1.142</t>
  </si>
  <si>
    <t xml:space="preserve">Благоустройство к пятиэтажному жилому дому №2 в 82 квартале  мкр."Кунай"г. Костаная  </t>
  </si>
  <si>
    <t>2.1.143</t>
  </si>
  <si>
    <t xml:space="preserve">Благоустройство  к пятиэтажному жилому дому №3 в 82 квартале  мкр."Кунай"г. Костаная </t>
  </si>
  <si>
    <t>2.1.144</t>
  </si>
  <si>
    <t xml:space="preserve">Благоустройство к пятиэтажному жилому дому №4 в 82 квартале  мкр."Кунай"г. Костаная </t>
  </si>
  <si>
    <t>2.1.145</t>
  </si>
  <si>
    <t xml:space="preserve">Благоустройство к пятиэтажному жилому дому №5 в 82 квартале  мкр."Кунай"г. Костаная </t>
  </si>
  <si>
    <t>2.1.146</t>
  </si>
  <si>
    <t xml:space="preserve">Благоустройство  к пятиэтажному жилому дому №1 в 84 квартале  мкр."Кунай"г. Костаная </t>
  </si>
  <si>
    <t>2.1.147</t>
  </si>
  <si>
    <t xml:space="preserve">Благоустройство к пятиэтажному жилому дому №2 в 84 квартале  мкр."Кунай"г. Костаная  </t>
  </si>
  <si>
    <t>2.1.148</t>
  </si>
  <si>
    <t xml:space="preserve">Благоустройство  к пятиэтажному жилому дому №3 в 84 квартале  мкр."Кунай"г. Костаная </t>
  </si>
  <si>
    <t>2.1.149</t>
  </si>
  <si>
    <t xml:space="preserve">Благоустройство  к пятиэтажному жилому дому №1 в 85 квартале  мкр."Кунай"г. Костаная </t>
  </si>
  <si>
    <t>2.1.150</t>
  </si>
  <si>
    <t xml:space="preserve">Благоустройство к пятиэтажному жилому дому №2 в 85 квартале  мкр."Кунай"г. Костаная  </t>
  </si>
  <si>
    <t>2.1.151</t>
  </si>
  <si>
    <t xml:space="preserve">Благоустройство  к пятиэтажному жилому дому №3 в 85 квартале  мкр."Кунай"г. Костаная </t>
  </si>
  <si>
    <t>2.1.152</t>
  </si>
  <si>
    <t xml:space="preserve">Благоустройство к пятиэтажному жилому дому №4 в 85 квартале  мкр."Кунай"г. Костаная </t>
  </si>
  <si>
    <t>2.1.164</t>
  </si>
  <si>
    <t>Вертикальная планировка мкр. "Кунай" города Костанай</t>
  </si>
  <si>
    <t>2.1.165</t>
  </si>
  <si>
    <t>2.1.166</t>
  </si>
  <si>
    <t>Инженерные коммуникации к микрорайону "Кунай" г.Костанай. Газоснабжение. Внутриплощадочные сети</t>
  </si>
  <si>
    <t>микрорайон "Береке", всего:</t>
  </si>
  <si>
    <t>2.1.167</t>
  </si>
  <si>
    <t>2.1.168</t>
  </si>
  <si>
    <t>Строительство инженерных коммуникаций к микрорайону "Береке". Внутриплощадочные сети "в г.Костанай.(Телефонизация).Корректировка.</t>
  </si>
  <si>
    <t>2.1.169</t>
  </si>
  <si>
    <t xml:space="preserve">Строительство инженерных коммуникаций к микрорайону "Береке". Внутриплощадочные сети" в г. Костанай (Котельная на 60 Гкал) </t>
  </si>
  <si>
    <t>2.1.170</t>
  </si>
  <si>
    <t>Строительство инженерных коммуникаций к мкрн"Береке". Внутриплощадочные сети в г. Костанай (сети теплоснабжения)</t>
  </si>
  <si>
    <t>2.1.171</t>
  </si>
  <si>
    <t>Строительство инженерных коммуникаций к микрорайону «Береке» в г. Костанай (Водоснабжение. Канализация)</t>
  </si>
  <si>
    <t>2.1.172</t>
  </si>
  <si>
    <t xml:space="preserve">Строительство КНС.Внешние сети канализации микрорайона "Береке" </t>
  </si>
  <si>
    <t>Строительство инженерных коммуникаций к микрорайону «Береке» в г. Костанай. (Газоснабжение)</t>
  </si>
  <si>
    <t>Благоустройство к жилому дому №151 по ПДП в мкр. «Береке» в г. Костанай</t>
  </si>
  <si>
    <t>Вертикальная планировка микрорайона "Береке" город Костанай</t>
  </si>
  <si>
    <t>Строительство подьездных путей с устройством ливневой канализации в мкр. "Береке" г.Костанай (Ливневая канализация)</t>
  </si>
  <si>
    <t>Строительство подьездных путей с устройством ливневой канализации в мкр. "Береке" г.Костанай (Наружнее освещение)</t>
  </si>
  <si>
    <t>Строительство подьездных путей с устройством ливневой канализации в мкр. "Береке" г.Костанай (Обустройство улиц)</t>
  </si>
  <si>
    <t>Строительство подьездных путей с устройством ливневой канализации в мкр. "Береке" г.Костанай (Подъездные пути)</t>
  </si>
  <si>
    <t>Строительство инженерных коммуникаций к микрорайону "Береке". Внутриплощадочные сети в г.Костанай (Электроснабжение)</t>
  </si>
  <si>
    <t>Строительство инженерных коммуникаций к микрорайону "Береке". Внеплощадочные сети" в г. Костанай (Электроснабжение)</t>
  </si>
  <si>
    <t>Городской бюджет</t>
  </si>
  <si>
    <t>Цель 2: Модернизация объектов инфраструктуры жилищно-коммунального хозяйства. Обеспечение населения качественной питьевой водой</t>
  </si>
  <si>
    <t>Ответственные: Заместитель акима города по курируемым вопросам, Государственные учреждения "Отдел жилищно-коммунального хозяйства, пассажирского транспорта и автомобильных дорог  акимата города Костаная", "Отдел жилищных отношений акимата города Костаная"</t>
  </si>
  <si>
    <t>Доступ населения к услугам водоснабжения</t>
  </si>
  <si>
    <t>Снижение доли объектов многоквартирных жилых домов, требующих капитального ремонта</t>
  </si>
  <si>
    <t>Административные данные</t>
  </si>
  <si>
    <t>Отдел жилищных отношений акимата города Костаная</t>
  </si>
  <si>
    <t>2.2.1</t>
  </si>
  <si>
    <t>Реконструкция индустриального водовода Д-700 мм в городе Костанай от камеры водоочистных сооружений до ул.Дощанова</t>
  </si>
  <si>
    <t>2.2.2</t>
  </si>
  <si>
    <t>Реконструкция и восстановление водоочистных сооружений на 100000 м3/сутки г.Костанай (блок фильтров и отстойников, реагентное хозяйство, насосная станция повторного использования воды)</t>
  </si>
  <si>
    <t>2.2.3</t>
  </si>
  <si>
    <t>Приобретение резервного электрооборудования для водоснабжения и водоотведения г.Костанай ГКП "Костанай-Су"</t>
  </si>
  <si>
    <t>Проведение ремонта многоквартирных жилых домов</t>
  </si>
  <si>
    <t>2.2.4</t>
  </si>
  <si>
    <t>Проведение ремонта объектов кондоминиума за счет возвратных средств</t>
  </si>
  <si>
    <t>Ведомственная отчетность, Акт приемочной комиссии</t>
  </si>
  <si>
    <t>В пределах сумм возвратных средств</t>
  </si>
  <si>
    <t xml:space="preserve">Цель 3: Улучшение состояния местных дорог </t>
  </si>
  <si>
    <t>Ответственные: Заместитель акима города по курируемым вопросам, Государственное учреждение "Отдел жилищно-коммунального хозяйства, пассажирского транспорта и автомобильных дорог  акимата города Костаная"</t>
  </si>
  <si>
    <t>Доля автодорог местного значения, находящихся в хорошем и удовлетворительном состоянии</t>
  </si>
  <si>
    <t>Развитие транспортной инфраструктуры, всего:</t>
  </si>
  <si>
    <t>2.3.1</t>
  </si>
  <si>
    <t>Реконструкция ул.Алтынсарина в границах ул.Павлова - ул.Баймагамбетова в г.Костанай</t>
  </si>
  <si>
    <t>2.3.2</t>
  </si>
  <si>
    <t xml:space="preserve">Реконструкция ул.Съянова в границах ул.Гоголя - ул.Рабочая </t>
  </si>
  <si>
    <t>2.3.3</t>
  </si>
  <si>
    <t>Реконструкция подъездных путей к притобольскому парку в г. Костанай</t>
  </si>
  <si>
    <t>2.3.4</t>
  </si>
  <si>
    <t>Реконструкция ул.Фролова в границах от пр. Абая - ул. Маяковского в г. Костанае</t>
  </si>
  <si>
    <t>2.3.5</t>
  </si>
  <si>
    <t>2.3.6</t>
  </si>
  <si>
    <t>2.3.7</t>
  </si>
  <si>
    <t>Средний ремонт улиц города</t>
  </si>
  <si>
    <t>Акт выполненных работ</t>
  </si>
  <si>
    <t xml:space="preserve">Цель 4: Улучшение экологической ситуации </t>
  </si>
  <si>
    <t>Доля переработки и утилизации твердых бытовых отходов</t>
  </si>
  <si>
    <t>2.4.1</t>
  </si>
  <si>
    <t>Управление образования Костанайской области</t>
  </si>
  <si>
    <t>Финансирование не требуется</t>
  </si>
  <si>
    <t xml:space="preserve">Цель 5: Повышение защищенности территории от чрезвычайных ситуаций </t>
  </si>
  <si>
    <t xml:space="preserve">Ответственные: Заместитель акима города по курируемым вопросам, Управление чрезвычайных ситуаций города Костанай </t>
  </si>
  <si>
    <t>Уровень обеспеченности инфраструктурой противодействия чрезвычайным ситуациям</t>
  </si>
  <si>
    <t>Управление чрезвычайных ситуаций города Костанай</t>
  </si>
  <si>
    <t>2.5.1</t>
  </si>
  <si>
    <t>2.5.2</t>
  </si>
  <si>
    <t>2.5.3</t>
  </si>
  <si>
    <t>2.5.4</t>
  </si>
  <si>
    <t>Направление 3: Обеспечение нового качества жизни</t>
  </si>
  <si>
    <t>Цель 1: Улучшение социальной жизни населения</t>
  </si>
  <si>
    <t>Ответственные: Заместитель акима города по курируемым вопросам, Государственное учреждение "Отдел занятости и социальных программ акимата города Костаная"</t>
  </si>
  <si>
    <t>Количество созданных рабочих мест:</t>
  </si>
  <si>
    <t>Отдел занятости и социальных программ акимата города Костаная</t>
  </si>
  <si>
    <t>постоянных</t>
  </si>
  <si>
    <t>временных</t>
  </si>
  <si>
    <t>3.1.1</t>
  </si>
  <si>
    <t>Создание новых производств, открытие новых предприятий</t>
  </si>
  <si>
    <t>В пределах собственных средств предприятий</t>
  </si>
  <si>
    <t>3.1.2</t>
  </si>
  <si>
    <t>Создание социальных рабочих мест</t>
  </si>
  <si>
    <t>3.1.3</t>
  </si>
  <si>
    <t>Организация молодежной практики</t>
  </si>
  <si>
    <t>3.1.4</t>
  </si>
  <si>
    <t>Организация общественных работ</t>
  </si>
  <si>
    <t>3.1.5</t>
  </si>
  <si>
    <t>Микрокредитование на открытие и расширение бизнеса</t>
  </si>
  <si>
    <t>В пределах предусмотренных средств</t>
  </si>
  <si>
    <t>3.1.6</t>
  </si>
  <si>
    <t>Предоставление государственных грантов на реализацию новых бизнес-идей</t>
  </si>
  <si>
    <t>Цель 2: Повышение доступности объектов спортивной инфраструктуры для граждан</t>
  </si>
  <si>
    <t>Ответственные: Заместитель акима города по курируемым вопросам, Государственное учреждение "Отдел физической культуры и спорта акимата города Костаная"</t>
  </si>
  <si>
    <t>Средняя обеспеченность населения спортивной инфраструктурой на 1000 человек</t>
  </si>
  <si>
    <t>3.2.1</t>
  </si>
  <si>
    <t>Строительство бассейна на 50 метров в городе Костанай</t>
  </si>
  <si>
    <t>Управление физической культуры и спорта</t>
  </si>
  <si>
    <t>В рамках государственно-частного партнерства</t>
  </si>
  <si>
    <t>3.2.2</t>
  </si>
  <si>
    <t>Строительство и эксплуатация Ледового дворца в микрорайоне Юбилейный в городе Костанай</t>
  </si>
  <si>
    <t>Итого по плану мероприятий:</t>
  </si>
  <si>
    <t>Cокращения:</t>
  </si>
  <si>
    <t>АО - акционерное общество</t>
  </si>
  <si>
    <t>ГБ - городской бюджет;</t>
  </si>
  <si>
    <t>млн. тенге - миллион тенге;</t>
  </si>
  <si>
    <t>млрд. тенге - миллиард тенге;</t>
  </si>
  <si>
    <t>НФ - Национальный фонд</t>
  </si>
  <si>
    <t>ОБ - областной бюджет;</t>
  </si>
  <si>
    <t>РБ - республиканский бюджет.</t>
  </si>
  <si>
    <t>ТОО - товарищество с ограниченной ответственностью</t>
  </si>
  <si>
    <t>Программы развития территории города Костанай на 2021-2025 годы</t>
  </si>
  <si>
    <t>Исполнение</t>
  </si>
  <si>
    <t>1.1.3</t>
  </si>
  <si>
    <t>Отдел культуры, развития языков, физической культуры и спорта акимата города Костаная</t>
  </si>
  <si>
    <t>аким города Костаная ________________________________К.Ахметов</t>
  </si>
  <si>
    <t>"______"________________2022 г.</t>
  </si>
  <si>
    <t>Организация производства крупных тягодутьевых машин: дымососов, вентиляторов и центробежных нагнетателей - ТОО «Красногвардейский машиностроительный завод»</t>
  </si>
  <si>
    <t>Инвестор принял решение о нерентабельности реализации проекта. Инициатору проекта (АО «Красновгардейский машиностроительный завод», РФ) по производству тягодутьевых машин ранее был выделен земельный участок на территории Индустриальной зоны. Акиматом Костанайской области оказывалась вся необходимая поддержка, однако, ввиду того, что данный проект не реализуется, участок возвращен в государственную собственность.</t>
  </si>
  <si>
    <t>В 1 квартале 2021 года осуществлен технический ввод в эксплуатацию проекта, с созданием 106 новых рабочих мест. Официально акт ввода будет получен в 1 полугодии 2022 года.</t>
  </si>
  <si>
    <t>В 1 квартале 2021 года осуществлен технический ввод в эксплуатацию проекта, с созданием 106 новых рабочих мест. Официально акт ввода будет получен в 1-ом полугодии 2022 года.</t>
  </si>
  <si>
    <t>В административном здании Костанайской индустриальной зоны действует специальный фронт-офис для инвесторов, в котором представители всех госорганов, по принципу «одного окна» помогут бизнесменам с документацией для инвестпроектов. В одном помещении бизнесмены могут получить всю необходимую им информацию, а также помощь в оформлении документации. Таким образом, сводится к минимуму передвижения инвесторов по кабинетам госструктур.
Работа фронт-офиса предусматривает не только комфортные условия для получения государственных услуг инвесторами, но и подразумевает прозрачность всех процедур. Ведут прием специалисты местных исполнительных органов, «Атамекен», «Даму», миграционных таможенных органов и нотариусов.</t>
  </si>
  <si>
    <t>15 декабря 2021 года состоялось официальное открытие мясоперерабатывающего комплекса</t>
  </si>
  <si>
    <t>Инициатору проекта (ТОО «Bio Grain») по строительству сельскохозяйственного хаба ранее был выделен земельный участок на территории Индустриальной зоны. Ввиду того, что данный проект не реализуется, участок возвращен в государственную собственность. Срок аренды земельного участка (140 га) истек и отказано в продлении права землепользования в связи с отсутствием работ на участке со стороны инвестора согласно ст. 37 Земельного Кодекса РК (Постановление акимата города Костаная от 27.08.2021 года №1792).</t>
  </si>
  <si>
    <t>Организация производства крупных тягодутьевых машин: дымососов, вентиляторов и центробежных нагнетателей - ТОО «Красновгардейский машиностроительный завод»</t>
  </si>
  <si>
    <t>В настоящее время идет реализация проекта "Строительство завода высокотехнологического литейного завода мощностью 40 тыс. тонн отливок в год для производства блоков цилиндра, головок двигателей и картера редуктора мостов грузовых автомобилей" ТОО «KamLitKZ»</t>
  </si>
  <si>
    <t>Инвестор принял решение о нерентабельности реализации проекта. Инициатору проекта (АО «Красногвардейский машиностроительный завод», РФ) по производству тягодутьевых машин ранее был выделен земельный участок на территории Индустриальной зоны. Акиматом Костанайской области оказывалась вся необходимая поддержка, однако, ввиду того, что данный проект не реализуется, участок возвращен в государственную собственность.</t>
  </si>
  <si>
    <t>Информация об исполнении</t>
  </si>
  <si>
    <t xml:space="preserve">Строительство 10 этажного жилого дома №124 в мкр."Береке" </t>
  </si>
  <si>
    <r>
      <rPr>
        <b/>
        <i/>
        <sz val="10"/>
        <rFont val="Times New Roman"/>
        <family val="1"/>
        <charset val="204"/>
      </rPr>
      <t xml:space="preserve">На исполнении. </t>
    </r>
    <r>
      <rPr>
        <sz val="10"/>
        <rFont val="Times New Roman"/>
        <family val="1"/>
        <charset val="204"/>
      </rPr>
      <t>Официальная статистическая информация за 2021 год будет опубликована в мае 2022 года. По итогам 2020 года удельный вес общей площади жилищного фонда города Костанай, оборудованной водоснабжением, составил 100%.</t>
    </r>
  </si>
  <si>
    <t>Акт ввода объекта в эксплуатацию от 31.08.2021 г.</t>
  </si>
  <si>
    <t xml:space="preserve">В СМИ за 2021 год проведено 801 выступлений , в том числе на телевидении – 65, в печатных изданиях – 54 , в радиоэфире – 407 , на интернет-ресурсе – 275. Главная страница интернет – ресурса ДЧС и страница в социальных сетях «Instagram» активно освещается имиджевыми статьями с фотографиями о деятельности и проводимой работе сотрудниками УЧС города Костанай. </t>
  </si>
  <si>
    <t>Проведение в установленном порядке рейдовых проверок предприятий, организаций и учреждений города на предмет соблюдения ими правил противопожарной безопасности</t>
  </si>
  <si>
    <t xml:space="preserve">За 2021 года государственными инспекторами в области пожарной безопасности проведено 296 проверок, из которых 210 объектов высокой степени риска по особому порядку и 94 объекта во внеплановом порядке. Согласно план–графика проверено по особому порядку 210 объектов из 333 запланированных. </t>
  </si>
  <si>
    <t>Сотрудниками УЧС г. Костанай проведено 13 700 подворовых обходов с охватом 53 000 человек, из них совместно с сотрудниками местной полицейской службы 600 с охватом 2 700 человек. По местам жительства лиц социальной группы риска проведено 290 рейдовых мероприятий с охватом 9 900 человек. В ходе проведения агитационно-профилактической работы изготовлено и распространено 46 000 памяток листовок по тематике «Правила пожарной безопасности при использовании печного оборудования, бытовых электрических приборов, а также по недопущению детской шалости детьми с открытым огнем» под роспись о проведении инструктажа.</t>
  </si>
  <si>
    <t xml:space="preserve">В общеобразовательных учреждениях города проведено 45 открытых и 11 интерактивных уроков, с общим охватом 6400 учащихся.  </t>
  </si>
  <si>
    <t>На 2021 год была запланирована выдача микрокредитов 13 чел. По итогам 2021 года банками второго уровня выдано 48 кредитов.</t>
  </si>
  <si>
    <t>Строительство пятиэтажного жилого дома № 48 по ПДП в микрорайоне «Юбилейный» г. Костанай</t>
  </si>
  <si>
    <t>Реконструкция инженерных коммуникаций  к зданию спорткомплекса  с плавательным бассейном по пр. Нурсултана Назарбаева дом 137 в г. Костанай</t>
  </si>
  <si>
    <t>2021, 2023</t>
  </si>
  <si>
    <t>Реконструкция благоустройства к зданию спорткомплекса с плавательным бассейном по пр. Нурсултана Назарбаева 137 в г. Костанай</t>
  </si>
  <si>
    <t>2021-2022</t>
  </si>
  <si>
    <t>Строительство ливневой канализации в мкр. "Аэропорт" в г. Костанай</t>
  </si>
  <si>
    <t xml:space="preserve">Строительство инженерных коммуникаций к многоэтажным жилым домам №20, 21, 23, 24, 25, 26,27, 28, 29 в 4-ом квартале микрорайона Юбилейный в городе Костанай  </t>
  </si>
  <si>
    <t>Благоустройство к Ледовому дворцу в мкр. Юбилейный г. Костанай</t>
  </si>
  <si>
    <t>Строительство инженерных коммуникаций к бассейну на 50 метров в г. Костанай</t>
  </si>
  <si>
    <t>Благоустройство территории к бассейну на 50 метров в г. Костанай</t>
  </si>
  <si>
    <t>Строительство линии электроснабжения к пассажирскому терминалу аэропорта (Аэровокзала) г. Костанай</t>
  </si>
  <si>
    <t>Благоустройство к многоэтажным жилым домам №43, №44, №45, №46, №47 в 8-ом квартале мкр. «Юбилейный» в г. Костанай. Корректировка (Исключение жилого дома №45)</t>
  </si>
  <si>
    <t>Строительство инженерных коммуникаций к мкр. Береке. Внутриплощадочные сети в г. Костанай (котельная на 60 Гкал). Корректировка с целью уменьшения мощности котельной"</t>
  </si>
  <si>
    <t>Строительство инженерных коммуникаций в мкр. Береке в г. Костанай (Водоснабжение, Канализация), Корректировка</t>
  </si>
  <si>
    <t>Разработка ПСД Строительство инженерных коммуникаций к бассейну на 50 метров в г. Костанае</t>
  </si>
  <si>
    <t>Разработка ПСД Благоустройство территории к бассейну на 50 метров в г. Костанае</t>
  </si>
  <si>
    <t>отсутствие актов выполненных работ</t>
  </si>
  <si>
    <t>Благоустройство к многоэтажным жилым домам №39, №39/1, №40, №44,№44/1, №45,№45/1,№45/2,№45/3 в 12-ом квартале микрорайона Аэропорт  в г. Костанай (исключение домов №45/1, 45/2, 45/3). Корректировка.</t>
  </si>
  <si>
    <t>Строительно - монтажные работы перенесены на 2022 год в связи с подведением инженерных коммуникаций</t>
  </si>
  <si>
    <t>Согласно Дорожной карте эколого-биологического направления за 2021 год проведена следующая работа: областная выставка пленэрных работ «Веселый дворик» совместно с Управлением культуры Костанайской области с участием 35 учащихся; школьная выставка пленэрных работ «Любимый город» (50 учащихся); в октябре-ноябре школьники приняли участие в Международном онлайн-конкурсе «Наши мохнатые друзья» (20 чел.). Результативность – 16 победителей в различных номинациях. В декабре учащиеся приняли участие в Международном зимнем онлайн-фестивале: «WINTER FEST – 2021г. (28 участников). В целях привлечения внимания учащихся к экологическим проблемам регионального и мирового значения, развития творческого и экологического образования городским научно-практическим центром «Дарын» 11.01.2022 г.  проведен дистанционный городской этап экологического конкурса эссе «Охранять природу-значит охранять Родину» среди учащихся общеобразовательных организаций образования г. Костаная. На конкурс представлена 21 работа из 19 школ. Победителями и призерами стали авторы 54 работ. Общий охват в данных мероприятиях-30800 учащихся.                                                                            Кроме того, в течении 2021 года в организациях образования г.Костаная прошли дистанционный конкурс поделок из пластиковых бутылок, стаканчиков, банок «Отходы в доходы» согласно дистанционного просмотра презентаций: «Знатоки природы», просмотр видео-материалов «Экология в Простоквашино»,  «Берегите планету», дистанционные классные часы, лектории, дистанционный экочелендж «Сохраним нашу планету!», 26-30 апреля 2021 года  прошла Неделя экологии.</t>
  </si>
  <si>
    <t>2.1.103</t>
  </si>
  <si>
    <t>2.1.123</t>
  </si>
  <si>
    <t>2.1.124</t>
  </si>
  <si>
    <t>2.1.125</t>
  </si>
  <si>
    <t>2.1.126</t>
  </si>
  <si>
    <t>2.1.127</t>
  </si>
  <si>
    <t>2.1.128</t>
  </si>
  <si>
    <t>2.1.129</t>
  </si>
  <si>
    <t>2.1.130</t>
  </si>
  <si>
    <t>2.1.131</t>
  </si>
  <si>
    <t>2.1.132</t>
  </si>
  <si>
    <t>2.1.133</t>
  </si>
  <si>
    <t>2.1.153</t>
  </si>
  <si>
    <t>2.1.154</t>
  </si>
  <si>
    <t>2.1.155</t>
  </si>
  <si>
    <t>2.1.156</t>
  </si>
  <si>
    <t>2.1.157</t>
  </si>
  <si>
    <t>2.1.158</t>
  </si>
  <si>
    <t>2.1.159</t>
  </si>
  <si>
    <t>2.1.160</t>
  </si>
  <si>
    <t>2.1.161</t>
  </si>
  <si>
    <t>2.1.162</t>
  </si>
  <si>
    <t>2.1.163</t>
  </si>
  <si>
    <t>2.2.5</t>
  </si>
  <si>
    <t>2.2.6</t>
  </si>
  <si>
    <t>2.2.7</t>
  </si>
  <si>
    <t>2.2.8</t>
  </si>
  <si>
    <t>2.2.9</t>
  </si>
  <si>
    <r>
      <rPr>
        <b/>
        <sz val="10"/>
        <rFont val="Times New Roman"/>
        <family val="1"/>
        <charset val="204"/>
      </rPr>
      <t>Исполнен.</t>
    </r>
    <r>
      <rPr>
        <sz val="10"/>
        <rFont val="Times New Roman"/>
        <family val="1"/>
        <charset val="204"/>
      </rPr>
      <t xml:space="preserve"> За январь-декабрь 2021 года объем инвестиций в основной капитал в обрабатывающую промышленность  составил 29,7 млрд. тенге и возрос к уровню 2020 года в 2,4 раза. Удельный вес города в областном объеме инвестиций составил 86,5%.</t>
    </r>
  </si>
  <si>
    <r>
      <rPr>
        <b/>
        <sz val="10"/>
        <rFont val="Times New Roman"/>
        <family val="1"/>
        <charset val="204"/>
      </rPr>
      <t>Исполнен.</t>
    </r>
    <r>
      <rPr>
        <sz val="10"/>
        <rFont val="Times New Roman"/>
        <family val="1"/>
        <charset val="204"/>
      </rPr>
      <t xml:space="preserve"> Индекс физического объема инвестиций в основной капитал в сельское, лесное и рыбное хозяйство за январь-декабрь 2021 года составил 165,5%, объем инвестиций составил 1 037 млн. тенге.</t>
    </r>
  </si>
  <si>
    <r>
      <rPr>
        <b/>
        <sz val="10"/>
        <rFont val="Times New Roman"/>
        <family val="1"/>
        <charset val="204"/>
      </rPr>
      <t>Не исполнен.</t>
    </r>
    <r>
      <rPr>
        <sz val="10"/>
        <rFont val="Times New Roman"/>
        <family val="1"/>
        <charset val="204"/>
      </rPr>
      <t xml:space="preserve"> За январь-декабрь 2021 года индекс физического объема валового выпуска продукции сельского хозяйства составил 94,5%.</t>
    </r>
  </si>
  <si>
    <r>
      <rPr>
        <b/>
        <sz val="10"/>
        <rFont val="Times New Roman"/>
        <family val="1"/>
        <charset val="204"/>
      </rPr>
      <t>Исполнен.</t>
    </r>
    <r>
      <rPr>
        <sz val="10"/>
        <rFont val="Times New Roman"/>
        <family val="1"/>
        <charset val="204"/>
      </rPr>
      <t xml:space="preserve"> За январь-декабрь 2021 года введено в эксплуатацию 306 115 кв.м.жилья, или 118,8% к уровню 2020 года.</t>
    </r>
  </si>
  <si>
    <r>
      <rPr>
        <b/>
        <sz val="10"/>
        <rFont val="Times New Roman"/>
        <family val="1"/>
        <charset val="204"/>
      </rPr>
      <t xml:space="preserve">Исполнен. </t>
    </r>
    <r>
      <rPr>
        <sz val="10"/>
        <rFont val="Times New Roman"/>
        <family val="1"/>
        <charset val="204"/>
      </rPr>
      <t>Согласно дефектного акта осмотра дорожного покрытия улиц города Костаная по состоянию на 01.11.2021 года общая протяженность автомобильных дорог города составляет 417,1 км. В хорошем и удовлетворительном состоянии находится 406,4 км, или 97,4%.</t>
    </r>
  </si>
  <si>
    <r>
      <rPr>
        <b/>
        <sz val="10"/>
        <rFont val="Times New Roman"/>
        <family val="1"/>
        <charset val="204"/>
      </rPr>
      <t xml:space="preserve">Исполнен. </t>
    </r>
    <r>
      <rPr>
        <sz val="10"/>
        <rFont val="Times New Roman"/>
        <family val="1"/>
        <charset val="204"/>
      </rPr>
      <t>По данным Управления чрезвычайных ситуаций города Костанай уровень обеспеченности инфраструктурой противодействия чрезвычайным ситуациям по итогам 2021 года составил 66%.</t>
    </r>
  </si>
  <si>
    <r>
      <rPr>
        <b/>
        <i/>
        <sz val="10"/>
        <rFont val="Times New Roman"/>
        <family val="1"/>
        <charset val="204"/>
      </rPr>
      <t>Не исполнен.</t>
    </r>
    <r>
      <rPr>
        <b/>
        <sz val="10"/>
        <rFont val="Times New Roman"/>
        <family val="1"/>
        <charset val="204"/>
      </rPr>
      <t xml:space="preserve"> </t>
    </r>
    <r>
      <rPr>
        <sz val="10"/>
        <rFont val="Times New Roman"/>
        <family val="1"/>
        <charset val="204"/>
      </rPr>
      <t>В связи с пандемией и введением карантинных мер работодателями рассматривался вопрос сохранения действующих рабочих мест.</t>
    </r>
  </si>
  <si>
    <r>
      <rPr>
        <b/>
        <i/>
        <sz val="10"/>
        <rFont val="Times New Roman"/>
        <family val="1"/>
        <charset val="204"/>
      </rPr>
      <t>Исполнен.</t>
    </r>
    <r>
      <rPr>
        <sz val="10"/>
        <rFont val="Times New Roman"/>
        <family val="1"/>
        <charset val="204"/>
      </rPr>
      <t xml:space="preserve"> За 2021 год создано 1481 временное рабочее место, исполнение плана составило 109,7%.</t>
    </r>
  </si>
  <si>
    <r>
      <rPr>
        <b/>
        <sz val="10"/>
        <rFont val="Times New Roman"/>
        <family val="1"/>
        <charset val="204"/>
      </rPr>
      <t>Частично исполнен.</t>
    </r>
    <r>
      <rPr>
        <sz val="10"/>
        <rFont val="Times New Roman"/>
        <family val="1"/>
        <charset val="204"/>
      </rPr>
      <t xml:space="preserve"> За 2021 год создано 4516 рабочих мест, исполнение плана составило 100,4%.</t>
    </r>
  </si>
  <si>
    <t>Проект реализован. Создано 150 новых рабочих мест. Мощность проекта - 3 000 тракторов МТЗ в год.</t>
  </si>
  <si>
    <t>Постановлением акимата Костанайской области перенесен срок ввода в эксплуатацию проекта на 2024 год. Инициатор проекта ТОО "Kamlit KZ". Производственная мощность проекта до 74 тысяч штук в год.</t>
  </si>
  <si>
    <r>
      <rPr>
        <b/>
        <sz val="10"/>
        <rFont val="Times New Roman"/>
        <family val="1"/>
        <charset val="204"/>
      </rPr>
      <t xml:space="preserve">Не исполнен. </t>
    </r>
    <r>
      <rPr>
        <sz val="10"/>
        <rFont val="Times New Roman"/>
        <family val="1"/>
        <charset val="204"/>
      </rPr>
      <t>Согласно информации ТОО "Тазалык-2012", за 2021 год образовано на полигоне 61 068 тонн твердых бытовых отходов. При этом, переработано и утилизировано ТОО "Тазалык-2012" 5 тонн, ТОО "Атамекен 4+" переработано 1640 тонн.</t>
    </r>
  </si>
  <si>
    <r>
      <rPr>
        <b/>
        <sz val="10"/>
        <rFont val="Times New Roman"/>
        <family val="1"/>
        <charset val="204"/>
      </rPr>
      <t>Исполнен.</t>
    </r>
    <r>
      <rPr>
        <sz val="10"/>
        <rFont val="Times New Roman"/>
        <family val="1"/>
        <charset val="204"/>
      </rPr>
      <t xml:space="preserve"> Объем производства продукции машиностроения за январь-декабрь 2021 года составил 457 093 млн. тенге, за январь-декабрь 2020 года - 365 927 млн. тенге. Увеличение объема производства продукции машиностроения составило в стоимостном выражении 91 166 млн. тенге, рост составил 24,9%.</t>
    </r>
  </si>
  <si>
    <t>15 декабря 2021 года состоялось официальное открытие мясоперерабатывающего комплекса, создано 184 новых рабочих места</t>
  </si>
  <si>
    <t>Холдингом «Композит Групп» реализован инвестиционный проект "Организация сборочного производства тракторов марки МТЗ и оборудования для холодильных систем", создано 150 новых рабочих мест. ТОО «BEEFEXPORT GROUP» реализован проект "Строительство мясоперерабатывающего комплекса" - создано 184 новых рабочих места. АО «АгромашХолдинг KZ» создан локализационный центр по производству сельскохозяйственной техники и автокомпонентов на базе бизнес-инкубатора - 106 новых рабочих мест.</t>
  </si>
  <si>
    <t xml:space="preserve">2. Освоение финансовых средств </t>
  </si>
  <si>
    <t>Отмена реализации 2-х крупных инвестиционных проектов</t>
  </si>
  <si>
    <t>Отсутствие актов выполненных работ</t>
  </si>
  <si>
    <t xml:space="preserve">В 2021 году за  счет возвратных средств начат капитальный ремонт многоквартирного жилого дома по ул. Вокзальная, 2, реализацию проекта запланировано завершить в 2022 году. </t>
  </si>
  <si>
    <t>Другие источники</t>
  </si>
  <si>
    <r>
      <rPr>
        <b/>
        <sz val="10"/>
        <rFont val="Times New Roman"/>
        <family val="1"/>
        <charset val="204"/>
      </rPr>
      <t xml:space="preserve">Не исполнен. </t>
    </r>
    <r>
      <rPr>
        <sz val="10"/>
        <rFont val="Times New Roman"/>
        <family val="1"/>
        <charset val="204"/>
      </rPr>
      <t>Фактически выявленная площадь спортивной инфраструктуры составляет 19399,6 кв.м., потребность согласно усредненным нормам составляет 38930 кв.м.  Обеспеченность спортивной инфраструктурой 49,83%.</t>
    </r>
  </si>
  <si>
    <r>
      <rPr>
        <b/>
        <sz val="10"/>
        <rFont val="Times New Roman"/>
        <family val="1"/>
        <charset val="204"/>
      </rPr>
      <t>Исполнен.</t>
    </r>
    <r>
      <rPr>
        <sz val="10"/>
        <rFont val="Times New Roman"/>
        <family val="1"/>
        <charset val="204"/>
      </rPr>
      <t xml:space="preserve"> По данным ГУ "Отдел жилищных отношений акимата города Костаная" в городе Костанае имеется 1160 многоквартирных жилых домов, из них требуют ремонта 237 МЖД.</t>
    </r>
  </si>
</sst>
</file>

<file path=xl/styles.xml><?xml version="1.0" encoding="utf-8"?>
<styleSheet xmlns="http://schemas.openxmlformats.org/spreadsheetml/2006/main">
  <numFmts count="4">
    <numFmt numFmtId="164" formatCode="0.0"/>
    <numFmt numFmtId="165" formatCode="#,##0.0"/>
    <numFmt numFmtId="166" formatCode="#,##0.000"/>
    <numFmt numFmtId="167" formatCode="#,##0.0000"/>
  </numFmts>
  <fonts count="29">
    <font>
      <sz val="11"/>
      <color rgb="FF000000"/>
      <name val="Calibri"/>
    </font>
    <font>
      <sz val="11"/>
      <color theme="1"/>
      <name val="Calibri"/>
      <family val="2"/>
      <charset val="204"/>
      <scheme val="minor"/>
    </font>
    <font>
      <sz val="12"/>
      <name val="Times New Roman"/>
      <family val="1"/>
      <charset val="204"/>
    </font>
    <font>
      <b/>
      <sz val="12"/>
      <name val="Times New Roman"/>
      <family val="1"/>
      <charset val="204"/>
    </font>
    <font>
      <sz val="11"/>
      <name val="Calibri"/>
      <family val="2"/>
      <charset val="204"/>
    </font>
    <font>
      <u/>
      <sz val="12"/>
      <name val="Times New Roman"/>
      <family val="1"/>
      <charset val="204"/>
    </font>
    <font>
      <i/>
      <sz val="12"/>
      <name val="Times New Roman"/>
      <family val="1"/>
      <charset val="204"/>
    </font>
    <font>
      <sz val="12"/>
      <name val="Calibri"/>
      <family val="2"/>
      <charset val="204"/>
    </font>
    <font>
      <sz val="11"/>
      <color rgb="FFFF0000"/>
      <name val="Calibri"/>
      <family val="2"/>
      <charset val="204"/>
    </font>
    <font>
      <sz val="10"/>
      <name val="Arial Cyr"/>
      <charset val="204"/>
    </font>
    <font>
      <sz val="10"/>
      <name val="Times New Roman"/>
      <family val="1"/>
      <charset val="204"/>
    </font>
    <font>
      <sz val="11"/>
      <color rgb="FFFF0000"/>
      <name val="Calibri"/>
      <family val="2"/>
      <charset val="204"/>
      <scheme val="minor"/>
    </font>
    <font>
      <sz val="10"/>
      <color rgb="FFFF0000"/>
      <name val="Times New Roman"/>
      <family val="1"/>
      <charset val="204"/>
    </font>
    <font>
      <b/>
      <sz val="10"/>
      <name val="Times New Roman"/>
      <family val="1"/>
      <charset val="204"/>
    </font>
    <font>
      <i/>
      <sz val="10"/>
      <name val="Times New Roman"/>
      <family val="1"/>
      <charset val="204"/>
    </font>
    <font>
      <b/>
      <sz val="10"/>
      <color rgb="FFFF0000"/>
      <name val="Times New Roman"/>
      <family val="1"/>
      <charset val="204"/>
    </font>
    <font>
      <b/>
      <i/>
      <sz val="10"/>
      <name val="Times New Roman"/>
      <family val="1"/>
      <charset val="204"/>
    </font>
    <font>
      <i/>
      <sz val="10"/>
      <color rgb="FFFF0000"/>
      <name val="Times New Roman"/>
      <family val="1"/>
      <charset val="204"/>
    </font>
    <font>
      <i/>
      <sz val="10"/>
      <color rgb="FFFF0000"/>
      <name val="Times New Roman KZ "/>
      <charset val="204"/>
    </font>
    <font>
      <b/>
      <i/>
      <sz val="10"/>
      <color rgb="FFFF0000"/>
      <name val="Times New Roman"/>
      <family val="1"/>
      <charset val="204"/>
    </font>
    <font>
      <sz val="11"/>
      <name val="Calibri"/>
      <family val="2"/>
      <charset val="204"/>
      <scheme val="minor"/>
    </font>
    <font>
      <b/>
      <sz val="11"/>
      <color rgb="FFFF0000"/>
      <name val="Calibri"/>
      <family val="2"/>
      <charset val="204"/>
    </font>
    <font>
      <sz val="9.5"/>
      <name val="Times New Roman"/>
      <family val="1"/>
      <charset val="204"/>
    </font>
    <font>
      <sz val="9"/>
      <color indexed="81"/>
      <name val="Tahoma"/>
      <family val="2"/>
      <charset val="204"/>
    </font>
    <font>
      <b/>
      <sz val="9"/>
      <color indexed="81"/>
      <name val="Tahoma"/>
      <family val="2"/>
      <charset val="204"/>
    </font>
    <font>
      <b/>
      <i/>
      <sz val="10"/>
      <name val="Times New Roman KZ "/>
      <charset val="204"/>
    </font>
    <font>
      <b/>
      <sz val="11"/>
      <name val="Times New Roman"/>
      <family val="1"/>
      <charset val="204"/>
    </font>
    <font>
      <sz val="11"/>
      <name val="Times New Roman"/>
      <family val="1"/>
      <charset val="204"/>
    </font>
    <font>
      <b/>
      <i/>
      <sz val="12"/>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9" fillId="0" borderId="5"/>
    <xf numFmtId="0" fontId="1" fillId="0" borderId="5"/>
    <xf numFmtId="0" fontId="9" fillId="0" borderId="5"/>
  </cellStyleXfs>
  <cellXfs count="237">
    <xf numFmtId="0" fontId="0" fillId="0" borderId="0" xfId="0" applyFont="1" applyAlignment="1"/>
    <xf numFmtId="0" fontId="2" fillId="2" borderId="1" xfId="0" applyFont="1" applyFill="1" applyBorder="1"/>
    <xf numFmtId="0" fontId="7" fillId="0" borderId="0" xfId="0" applyFont="1" applyAlignment="1">
      <alignment horizontal="center" vertical="center"/>
    </xf>
    <xf numFmtId="164" fontId="7" fillId="0" borderId="0" xfId="0" applyNumberFormat="1" applyFont="1" applyAlignment="1">
      <alignment horizontal="center" vertical="center"/>
    </xf>
    <xf numFmtId="0" fontId="6" fillId="2" borderId="1" xfId="0" applyFont="1" applyFill="1" applyBorder="1" applyAlignment="1">
      <alignment vertical="center"/>
    </xf>
    <xf numFmtId="0" fontId="3" fillId="0" borderId="0" xfId="0" applyFont="1"/>
    <xf numFmtId="0" fontId="5" fillId="0" borderId="0" xfId="0" applyFont="1"/>
    <xf numFmtId="0" fontId="2" fillId="0" borderId="0" xfId="0" applyFont="1" applyAlignment="1">
      <alignment vertical="center"/>
    </xf>
    <xf numFmtId="164" fontId="2" fillId="0" borderId="0" xfId="0" applyNumberFormat="1" applyFont="1" applyAlignment="1">
      <alignment vertical="center"/>
    </xf>
    <xf numFmtId="0" fontId="8" fillId="0" borderId="0" xfId="0" applyFont="1"/>
    <xf numFmtId="0" fontId="8" fillId="0" borderId="0" xfId="0" applyFont="1" applyAlignment="1"/>
    <xf numFmtId="0" fontId="3" fillId="0" borderId="0" xfId="0" applyFont="1" applyAlignment="1">
      <alignment horizontal="center"/>
    </xf>
    <xf numFmtId="0" fontId="4" fillId="0" borderId="0" xfId="0" applyFont="1" applyAlignment="1"/>
    <xf numFmtId="0" fontId="10" fillId="0" borderId="5" xfId="2" applyFont="1"/>
    <xf numFmtId="0" fontId="10" fillId="0" borderId="5" xfId="2" applyFont="1" applyFill="1"/>
    <xf numFmtId="0" fontId="10" fillId="0" borderId="5" xfId="2" applyFont="1" applyAlignment="1">
      <alignment vertical="center" wrapText="1"/>
    </xf>
    <xf numFmtId="0" fontId="13" fillId="0" borderId="6" xfId="2" applyFont="1" applyFill="1" applyBorder="1" applyAlignment="1">
      <alignment horizontal="center" vertical="center" wrapText="1"/>
    </xf>
    <xf numFmtId="0" fontId="10" fillId="0" borderId="6" xfId="2" applyFont="1" applyFill="1" applyBorder="1" applyAlignment="1">
      <alignment vertical="center" wrapText="1"/>
    </xf>
    <xf numFmtId="0" fontId="12" fillId="0" borderId="6" xfId="2" applyFont="1" applyFill="1" applyBorder="1" applyAlignment="1">
      <alignment vertical="center" wrapText="1"/>
    </xf>
    <xf numFmtId="0" fontId="10" fillId="0" borderId="6" xfId="2" applyFont="1" applyFill="1" applyBorder="1" applyAlignment="1">
      <alignment horizontal="center" vertical="center" wrapText="1"/>
    </xf>
    <xf numFmtId="164" fontId="10" fillId="0" borderId="6" xfId="2" applyNumberFormat="1" applyFont="1" applyFill="1" applyBorder="1" applyAlignment="1">
      <alignment horizontal="center" vertical="center" wrapText="1"/>
    </xf>
    <xf numFmtId="164" fontId="12" fillId="0" borderId="6" xfId="2" applyNumberFormat="1" applyFont="1" applyFill="1" applyBorder="1" applyAlignment="1">
      <alignment horizontal="center" vertical="center" wrapText="1"/>
    </xf>
    <xf numFmtId="0" fontId="12" fillId="0" borderId="6" xfId="2" applyFont="1" applyFill="1" applyBorder="1" applyAlignment="1">
      <alignment horizontal="center" vertical="center" wrapText="1"/>
    </xf>
    <xf numFmtId="0" fontId="13" fillId="0" borderId="6" xfId="2" applyFont="1" applyFill="1" applyBorder="1" applyAlignment="1">
      <alignment vertical="center" wrapText="1"/>
    </xf>
    <xf numFmtId="0" fontId="14" fillId="0" borderId="6" xfId="2" applyFont="1" applyFill="1" applyBorder="1" applyAlignment="1">
      <alignment vertical="center" wrapText="1"/>
    </xf>
    <xf numFmtId="49" fontId="10" fillId="0" borderId="6" xfId="2" applyNumberFormat="1" applyFont="1" applyFill="1" applyBorder="1" applyAlignment="1">
      <alignment horizontal="center" vertical="center" wrapText="1"/>
    </xf>
    <xf numFmtId="0" fontId="10" fillId="2" borderId="6" xfId="2" applyFont="1" applyFill="1" applyBorder="1" applyAlignment="1">
      <alignment horizontal="left" vertical="center" wrapText="1"/>
    </xf>
    <xf numFmtId="0" fontId="10" fillId="2" borderId="6" xfId="2" applyFont="1" applyFill="1" applyBorder="1" applyAlignment="1">
      <alignment horizontal="center" vertical="center" wrapText="1"/>
    </xf>
    <xf numFmtId="0" fontId="10" fillId="0" borderId="6" xfId="2" applyFont="1" applyFill="1" applyBorder="1" applyAlignment="1">
      <alignment horizontal="left" vertical="center" wrapText="1"/>
    </xf>
    <xf numFmtId="164" fontId="13" fillId="0" borderId="6" xfId="2" applyNumberFormat="1" applyFont="1" applyFill="1" applyBorder="1" applyAlignment="1">
      <alignment horizontal="center" vertical="center" wrapText="1"/>
    </xf>
    <xf numFmtId="0" fontId="13" fillId="0" borderId="5" xfId="2" applyFont="1" applyAlignment="1">
      <alignment vertical="center" wrapText="1"/>
    </xf>
    <xf numFmtId="0" fontId="10" fillId="3" borderId="6" xfId="2" applyFont="1" applyFill="1" applyBorder="1" applyAlignment="1" applyProtection="1">
      <alignment horizontal="left" vertical="center" wrapText="1"/>
    </xf>
    <xf numFmtId="164" fontId="10" fillId="0" borderId="6" xfId="2" applyNumberFormat="1" applyFont="1" applyFill="1" applyBorder="1" applyAlignment="1" applyProtection="1">
      <alignment horizontal="center" vertical="center" wrapText="1"/>
    </xf>
    <xf numFmtId="164" fontId="10" fillId="3" borderId="6" xfId="3" applyNumberFormat="1" applyFont="1" applyFill="1" applyBorder="1" applyAlignment="1">
      <alignment horizontal="center" vertical="center" wrapText="1"/>
    </xf>
    <xf numFmtId="164" fontId="13" fillId="3" borderId="6" xfId="3" applyNumberFormat="1" applyFont="1" applyFill="1" applyBorder="1" applyAlignment="1">
      <alignment horizontal="center" vertical="center" wrapText="1"/>
    </xf>
    <xf numFmtId="0" fontId="13" fillId="0" borderId="6" xfId="2" applyFont="1" applyFill="1" applyBorder="1" applyAlignment="1">
      <alignment horizontal="left" vertical="center" wrapText="1"/>
    </xf>
    <xf numFmtId="3" fontId="10" fillId="0" borderId="6" xfId="2" applyNumberFormat="1" applyFont="1" applyFill="1" applyBorder="1" applyAlignment="1">
      <alignment horizontal="center" vertical="center" wrapText="1"/>
    </xf>
    <xf numFmtId="164" fontId="15" fillId="0" borderId="6" xfId="2" applyNumberFormat="1" applyFont="1" applyFill="1" applyBorder="1" applyAlignment="1">
      <alignment horizontal="center" vertical="center" wrapText="1"/>
    </xf>
    <xf numFmtId="0" fontId="15" fillId="0" borderId="7" xfId="2" applyFont="1" applyFill="1" applyBorder="1" applyAlignment="1">
      <alignment horizontal="left" vertical="center" wrapText="1"/>
    </xf>
    <xf numFmtId="165" fontId="10" fillId="0" borderId="6" xfId="2" applyNumberFormat="1" applyFont="1" applyFill="1" applyBorder="1" applyAlignment="1">
      <alignment horizontal="center" vertical="center" wrapText="1"/>
    </xf>
    <xf numFmtId="49" fontId="10" fillId="0" borderId="6" xfId="2" applyNumberFormat="1" applyFont="1" applyFill="1" applyBorder="1" applyAlignment="1">
      <alignment vertical="center" wrapText="1"/>
    </xf>
    <xf numFmtId="0" fontId="15" fillId="0" borderId="6" xfId="2" applyFont="1" applyFill="1" applyBorder="1" applyAlignment="1">
      <alignment horizontal="left" vertical="center" wrapText="1"/>
    </xf>
    <xf numFmtId="0" fontId="17" fillId="0" borderId="6" xfId="2" applyFont="1" applyFill="1" applyBorder="1" applyAlignment="1">
      <alignment vertical="center" wrapText="1"/>
    </xf>
    <xf numFmtId="0" fontId="10" fillId="0" borderId="6" xfId="2" applyFont="1" applyFill="1" applyBorder="1" applyAlignment="1">
      <alignment horizontal="center" vertical="center" wrapText="1"/>
    </xf>
    <xf numFmtId="49" fontId="12" fillId="0" borderId="6" xfId="2" applyNumberFormat="1" applyFont="1" applyFill="1" applyBorder="1" applyAlignment="1">
      <alignment vertical="center" wrapText="1"/>
    </xf>
    <xf numFmtId="0" fontId="15" fillId="0" borderId="6" xfId="2" applyFont="1" applyFill="1" applyBorder="1" applyAlignment="1">
      <alignment vertical="center" wrapText="1"/>
    </xf>
    <xf numFmtId="0" fontId="12" fillId="0" borderId="7" xfId="2" applyFont="1" applyFill="1" applyBorder="1" applyAlignment="1">
      <alignment vertical="center" wrapText="1"/>
    </xf>
    <xf numFmtId="0" fontId="12" fillId="0" borderId="6" xfId="2" applyFont="1" applyFill="1" applyBorder="1" applyAlignment="1">
      <alignment horizontal="center" vertical="center"/>
    </xf>
    <xf numFmtId="49" fontId="12" fillId="0" borderId="6" xfId="2" applyNumberFormat="1" applyFont="1" applyFill="1" applyBorder="1" applyAlignment="1">
      <alignment horizontal="center" vertical="center" wrapText="1"/>
    </xf>
    <xf numFmtId="0" fontId="15" fillId="0" borderId="10" xfId="2" applyFont="1" applyFill="1" applyBorder="1" applyAlignment="1">
      <alignment vertical="center" wrapText="1"/>
    </xf>
    <xf numFmtId="0" fontId="12" fillId="0" borderId="11" xfId="2" applyFont="1" applyFill="1" applyBorder="1" applyAlignment="1">
      <alignment vertical="center" wrapText="1"/>
    </xf>
    <xf numFmtId="164" fontId="15" fillId="0" borderId="11" xfId="2" applyNumberFormat="1" applyFont="1" applyFill="1" applyBorder="1" applyAlignment="1">
      <alignment horizontal="center" vertical="center" wrapText="1"/>
    </xf>
    <xf numFmtId="0" fontId="12" fillId="0" borderId="12" xfId="2" applyFont="1" applyFill="1" applyBorder="1" applyAlignment="1">
      <alignment vertical="center" wrapText="1"/>
    </xf>
    <xf numFmtId="4" fontId="10" fillId="0" borderId="6" xfId="2" applyNumberFormat="1" applyFont="1" applyFill="1" applyBorder="1" applyAlignment="1">
      <alignment horizontal="center" vertical="center" wrapText="1"/>
    </xf>
    <xf numFmtId="0" fontId="12" fillId="0" borderId="5" xfId="2" applyFont="1" applyFill="1" applyBorder="1"/>
    <xf numFmtId="164" fontId="12" fillId="0" borderId="5" xfId="2" applyNumberFormat="1" applyFont="1" applyFill="1" applyBorder="1"/>
    <xf numFmtId="0" fontId="3" fillId="0" borderId="0" xfId="0" applyFont="1" applyAlignment="1"/>
    <xf numFmtId="0" fontId="10" fillId="0" borderId="5" xfId="2" applyFont="1" applyFill="1" applyAlignment="1"/>
    <xf numFmtId="0" fontId="13" fillId="0" borderId="5" xfId="2" applyFont="1" applyFill="1" applyAlignment="1">
      <alignment horizontal="center"/>
    </xf>
    <xf numFmtId="0" fontId="11" fillId="0" borderId="5" xfId="2" applyFont="1"/>
    <xf numFmtId="0" fontId="12" fillId="0" borderId="5" xfId="2" applyFont="1" applyAlignment="1">
      <alignment vertical="center" wrapText="1"/>
    </xf>
    <xf numFmtId="0" fontId="12" fillId="0" borderId="6" xfId="2" applyFont="1" applyFill="1" applyBorder="1" applyAlignment="1">
      <alignment horizontal="left" vertical="center" wrapText="1"/>
    </xf>
    <xf numFmtId="0" fontId="15" fillId="0" borderId="5" xfId="2" applyFont="1" applyAlignment="1">
      <alignment vertical="center" wrapText="1"/>
    </xf>
    <xf numFmtId="0" fontId="18" fillId="0" borderId="7" xfId="2" applyFont="1" applyBorder="1" applyAlignment="1">
      <alignment vertical="top" wrapText="1"/>
    </xf>
    <xf numFmtId="0" fontId="12" fillId="0" borderId="5" xfId="2" applyFont="1" applyFill="1" applyBorder="1" applyAlignment="1">
      <alignment horizontal="center" vertical="center"/>
    </xf>
    <xf numFmtId="0" fontId="12" fillId="0" borderId="5" xfId="2" applyFont="1" applyFill="1" applyBorder="1" applyAlignment="1">
      <alignment vertical="center"/>
    </xf>
    <xf numFmtId="165" fontId="12" fillId="0" borderId="5" xfId="2" applyNumberFormat="1" applyFont="1" applyFill="1" applyBorder="1" applyAlignment="1">
      <alignment horizontal="center" vertical="center"/>
    </xf>
    <xf numFmtId="164" fontId="12" fillId="0" borderId="5" xfId="2" applyNumberFormat="1" applyFont="1" applyFill="1" applyBorder="1" applyAlignment="1">
      <alignment horizontal="center" vertical="center"/>
    </xf>
    <xf numFmtId="0" fontId="11" fillId="0" borderId="5" xfId="2" applyFont="1" applyBorder="1"/>
    <xf numFmtId="0" fontId="20" fillId="0" borderId="5" xfId="2" applyFont="1"/>
    <xf numFmtId="0" fontId="12" fillId="0" borderId="7"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6" xfId="0" applyFont="1" applyBorder="1" applyAlignment="1">
      <alignment horizontal="center" wrapText="1"/>
    </xf>
    <xf numFmtId="164" fontId="13" fillId="2" borderId="6" xfId="0" applyNumberFormat="1" applyFont="1" applyFill="1" applyBorder="1" applyAlignment="1">
      <alignment horizontal="center" vertical="center" wrapText="1"/>
    </xf>
    <xf numFmtId="0" fontId="12" fillId="0" borderId="6" xfId="2" applyFont="1" applyBorder="1" applyAlignment="1">
      <alignment vertical="center" wrapText="1"/>
    </xf>
    <xf numFmtId="0" fontId="13" fillId="0" borderId="10" xfId="2" applyFont="1" applyFill="1" applyBorder="1" applyAlignment="1">
      <alignment vertical="center" wrapText="1"/>
    </xf>
    <xf numFmtId="0" fontId="13" fillId="0" borderId="11" xfId="2" applyFont="1" applyFill="1" applyBorder="1" applyAlignment="1">
      <alignment vertical="center" wrapText="1"/>
    </xf>
    <xf numFmtId="0" fontId="13" fillId="0" borderId="12" xfId="2" applyFont="1" applyFill="1" applyBorder="1" applyAlignment="1">
      <alignment vertical="center" wrapText="1"/>
    </xf>
    <xf numFmtId="0" fontId="10" fillId="0" borderId="6" xfId="2" applyFont="1" applyBorder="1" applyAlignment="1">
      <alignment vertical="center" wrapText="1"/>
    </xf>
    <xf numFmtId="0" fontId="13" fillId="0" borderId="10" xfId="2" applyFont="1" applyFill="1" applyBorder="1" applyAlignment="1">
      <alignment vertical="center"/>
    </xf>
    <xf numFmtId="0" fontId="13" fillId="0" borderId="11" xfId="2" applyFont="1" applyFill="1" applyBorder="1" applyAlignment="1">
      <alignment vertical="center"/>
    </xf>
    <xf numFmtId="0" fontId="13" fillId="0" borderId="12" xfId="2" applyFont="1" applyFill="1" applyBorder="1" applyAlignment="1">
      <alignment vertical="center"/>
    </xf>
    <xf numFmtId="0" fontId="15" fillId="0" borderId="6" xfId="2" applyFont="1" applyBorder="1" applyAlignment="1">
      <alignment vertical="center" wrapText="1"/>
    </xf>
    <xf numFmtId="0" fontId="13" fillId="0" borderId="6" xfId="2" applyFont="1" applyBorder="1" applyAlignment="1">
      <alignment vertical="center" wrapText="1"/>
    </xf>
    <xf numFmtId="0" fontId="10" fillId="3" borderId="6" xfId="2" applyFont="1" applyFill="1" applyBorder="1" applyAlignment="1" applyProtection="1">
      <alignment horizontal="center" vertical="center" wrapText="1"/>
    </xf>
    <xf numFmtId="0" fontId="10" fillId="0" borderId="9" xfId="2" applyFont="1" applyFill="1" applyBorder="1" applyAlignment="1">
      <alignment horizontal="center" vertical="center" wrapText="1"/>
    </xf>
    <xf numFmtId="164" fontId="10" fillId="0" borderId="9" xfId="2" applyNumberFormat="1" applyFont="1" applyFill="1" applyBorder="1" applyAlignment="1">
      <alignment horizontal="center" vertical="center" wrapText="1"/>
    </xf>
    <xf numFmtId="0" fontId="10" fillId="0" borderId="9" xfId="2" applyFont="1" applyFill="1" applyBorder="1" applyAlignment="1">
      <alignment vertical="center" wrapText="1"/>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4" fillId="0" borderId="7" xfId="2" applyFont="1" applyFill="1" applyBorder="1" applyAlignment="1">
      <alignment vertical="center" wrapText="1"/>
    </xf>
    <xf numFmtId="164" fontId="12" fillId="0" borderId="7" xfId="2" applyNumberFormat="1" applyFont="1" applyFill="1" applyBorder="1" applyAlignment="1">
      <alignment horizontal="center" vertical="center" wrapText="1"/>
    </xf>
    <xf numFmtId="0" fontId="13" fillId="0" borderId="9" xfId="2" applyFont="1" applyFill="1" applyBorder="1" applyAlignment="1">
      <alignment vertical="center" wrapText="1"/>
    </xf>
    <xf numFmtId="164" fontId="13" fillId="0" borderId="9" xfId="2" applyNumberFormat="1" applyFont="1" applyFill="1" applyBorder="1" applyAlignment="1">
      <alignment horizontal="center" vertical="center" wrapText="1"/>
    </xf>
    <xf numFmtId="0" fontId="13" fillId="0" borderId="10" xfId="2" applyFont="1" applyFill="1" applyBorder="1" applyAlignment="1">
      <alignment horizontal="left" vertical="center"/>
    </xf>
    <xf numFmtId="0" fontId="13" fillId="0" borderId="11" xfId="2" applyFont="1" applyFill="1" applyBorder="1" applyAlignment="1">
      <alignment horizontal="left" vertical="center"/>
    </xf>
    <xf numFmtId="0" fontId="13" fillId="0" borderId="12" xfId="2" applyFont="1" applyFill="1" applyBorder="1" applyAlignment="1">
      <alignment horizontal="left" vertical="center"/>
    </xf>
    <xf numFmtId="0" fontId="10" fillId="0" borderId="5" xfId="2" applyFont="1" applyFill="1" applyBorder="1"/>
    <xf numFmtId="0" fontId="10" fillId="0" borderId="5" xfId="2" applyFont="1" applyFill="1" applyBorder="1" applyAlignment="1">
      <alignment vertical="center"/>
    </xf>
    <xf numFmtId="0" fontId="3" fillId="0" borderId="5" xfId="2" applyFont="1"/>
    <xf numFmtId="0" fontId="21" fillId="0" borderId="0" xfId="0" applyFont="1" applyAlignment="1">
      <alignment horizontal="center" vertical="center" wrapText="1"/>
    </xf>
    <xf numFmtId="0" fontId="21" fillId="0" borderId="0" xfId="0" applyFont="1"/>
    <xf numFmtId="0" fontId="10" fillId="0" borderId="6" xfId="2" applyFont="1" applyFill="1" applyBorder="1" applyAlignment="1">
      <alignment horizontal="center" vertical="center" wrapText="1"/>
    </xf>
    <xf numFmtId="3" fontId="10" fillId="0" borderId="6" xfId="2" applyNumberFormat="1" applyFont="1" applyFill="1" applyBorder="1" applyAlignment="1">
      <alignment horizontal="center" vertical="center" wrapText="1"/>
    </xf>
    <xf numFmtId="49" fontId="12" fillId="0" borderId="7" xfId="2" applyNumberFormat="1"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10" xfId="2" applyFont="1" applyFill="1" applyBorder="1" applyAlignment="1">
      <alignment vertical="center" wrapText="1"/>
    </xf>
    <xf numFmtId="0" fontId="10" fillId="2" borderId="6" xfId="0" applyFont="1" applyFill="1" applyBorder="1" applyAlignment="1">
      <alignment horizontal="left" vertical="center" wrapText="1"/>
    </xf>
    <xf numFmtId="0" fontId="10" fillId="0" borderId="7" xfId="2" applyFont="1" applyFill="1" applyBorder="1" applyAlignment="1">
      <alignment horizontal="center" vertical="center" wrapText="1"/>
    </xf>
    <xf numFmtId="0" fontId="13" fillId="0" borderId="6" xfId="2" applyFont="1" applyFill="1" applyBorder="1" applyAlignment="1">
      <alignment horizontal="left" vertical="center" wrapText="1"/>
    </xf>
    <xf numFmtId="0" fontId="10" fillId="0" borderId="6" xfId="2" applyFont="1" applyFill="1" applyBorder="1" applyAlignment="1">
      <alignment horizontal="center" vertical="center" wrapText="1"/>
    </xf>
    <xf numFmtId="0" fontId="10" fillId="0" borderId="7" xfId="2" applyFont="1" applyFill="1" applyBorder="1" applyAlignment="1">
      <alignment horizontal="left"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166" fontId="10" fillId="0" borderId="6" xfId="2" applyNumberFormat="1" applyFont="1" applyFill="1" applyBorder="1" applyAlignment="1">
      <alignment horizontal="center" vertical="center" wrapText="1"/>
    </xf>
    <xf numFmtId="167" fontId="10" fillId="0" borderId="6" xfId="2" applyNumberFormat="1"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3" fillId="0" borderId="8" xfId="2" applyFont="1" applyFill="1" applyBorder="1" applyAlignment="1">
      <alignment horizontal="center" vertical="center" wrapText="1"/>
    </xf>
    <xf numFmtId="49" fontId="10" fillId="0" borderId="7" xfId="2" applyNumberFormat="1" applyFont="1" applyFill="1" applyBorder="1" applyAlignment="1">
      <alignment horizontal="center" vertical="center" wrapText="1"/>
    </xf>
    <xf numFmtId="0" fontId="15" fillId="0" borderId="9"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49" fontId="12" fillId="0" borderId="6" xfId="2" applyNumberFormat="1" applyFont="1" applyFill="1" applyBorder="1" applyAlignment="1">
      <alignment horizontal="center" vertical="center" wrapText="1"/>
    </xf>
    <xf numFmtId="49" fontId="10" fillId="0" borderId="8"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0" fontId="16" fillId="0" borderId="6" xfId="2" applyFont="1" applyFill="1" applyBorder="1" applyAlignment="1">
      <alignmen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vertical="center" wrapText="1"/>
    </xf>
    <xf numFmtId="165" fontId="13" fillId="0" borderId="6" xfId="2" applyNumberFormat="1"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0" fillId="0" borderId="6" xfId="2" applyFont="1" applyFill="1" applyBorder="1" applyAlignment="1">
      <alignment horizontal="left" vertical="center" wrapText="1"/>
    </xf>
    <xf numFmtId="0" fontId="22" fillId="0" borderId="6" xfId="2" applyFont="1" applyFill="1" applyBorder="1" applyAlignment="1">
      <alignment vertical="center" wrapText="1"/>
    </xf>
    <xf numFmtId="0" fontId="25" fillId="0" borderId="6" xfId="2" applyFont="1" applyBorder="1" applyAlignment="1">
      <alignment vertical="top" wrapText="1"/>
    </xf>
    <xf numFmtId="49" fontId="13" fillId="0" borderId="6" xfId="2" applyNumberFormat="1" applyFont="1" applyFill="1" applyBorder="1" applyAlignment="1">
      <alignment vertical="center" wrapText="1"/>
    </xf>
    <xf numFmtId="0" fontId="25" fillId="0" borderId="6" xfId="2" applyFont="1" applyBorder="1" applyAlignment="1">
      <alignment vertical="center" wrapText="1"/>
    </xf>
    <xf numFmtId="164" fontId="10" fillId="0" borderId="7" xfId="2" applyNumberFormat="1" applyFont="1" applyFill="1" applyBorder="1" applyAlignment="1">
      <alignment horizontal="center" vertical="center" wrapText="1"/>
    </xf>
    <xf numFmtId="0" fontId="14" fillId="0" borderId="6" xfId="2" applyFont="1" applyFill="1" applyBorder="1" applyAlignment="1">
      <alignment horizontal="left" vertical="center" wrapText="1"/>
    </xf>
    <xf numFmtId="0" fontId="14" fillId="0" borderId="14" xfId="2" applyFont="1" applyFill="1" applyBorder="1" applyAlignment="1">
      <alignment horizontal="left" vertical="center" wrapText="1"/>
    </xf>
    <xf numFmtId="0" fontId="10" fillId="0" borderId="6"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8" xfId="2" applyFont="1" applyFill="1" applyBorder="1" applyAlignment="1">
      <alignment horizontal="center" vertical="center" wrapText="1"/>
    </xf>
    <xf numFmtId="49" fontId="10" fillId="0" borderId="6" xfId="2" applyNumberFormat="1" applyFont="1" applyFill="1" applyBorder="1" applyAlignment="1">
      <alignment horizontal="center" vertical="center" wrapText="1"/>
    </xf>
    <xf numFmtId="0" fontId="8" fillId="0" borderId="0" xfId="0" applyFont="1" applyAlignment="1"/>
    <xf numFmtId="164" fontId="10" fillId="0" borderId="6" xfId="3" applyNumberFormat="1" applyFont="1" applyFill="1" applyBorder="1" applyAlignment="1">
      <alignment horizontal="center" vertical="center" wrapText="1"/>
    </xf>
    <xf numFmtId="0" fontId="26"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horizontal="left" vertical="center"/>
    </xf>
    <xf numFmtId="0" fontId="27" fillId="0" borderId="2" xfId="0" applyFont="1" applyBorder="1" applyAlignment="1">
      <alignment horizontal="center" vertical="center"/>
    </xf>
    <xf numFmtId="0" fontId="26" fillId="0" borderId="2" xfId="0" applyFont="1" applyBorder="1" applyAlignment="1">
      <alignment horizontal="center"/>
    </xf>
    <xf numFmtId="0" fontId="4" fillId="0" borderId="0" xfId="0" applyFont="1"/>
    <xf numFmtId="0" fontId="27" fillId="0" borderId="0" xfId="0" applyFont="1" applyAlignment="1">
      <alignment horizontal="right"/>
    </xf>
    <xf numFmtId="0" fontId="28" fillId="2" borderId="2" xfId="0" applyFont="1" applyFill="1" applyBorder="1" applyAlignment="1">
      <alignment horizontal="center" vertical="center" wrapText="1"/>
    </xf>
    <xf numFmtId="164" fontId="27" fillId="0" borderId="2" xfId="0" applyNumberFormat="1" applyFont="1" applyBorder="1" applyAlignment="1">
      <alignment horizontal="center" vertical="center"/>
    </xf>
    <xf numFmtId="0" fontId="27" fillId="0" borderId="2" xfId="0" applyFont="1" applyBorder="1" applyAlignment="1">
      <alignment vertical="center" wrapText="1"/>
    </xf>
    <xf numFmtId="0" fontId="2" fillId="0" borderId="2" xfId="0" applyFont="1" applyBorder="1" applyAlignment="1">
      <alignment horizontal="left" vertical="center" wrapText="1"/>
    </xf>
    <xf numFmtId="164" fontId="26" fillId="0" borderId="2" xfId="0" applyNumberFormat="1" applyFont="1" applyBorder="1" applyAlignment="1">
      <alignment horizontal="center" vertical="center"/>
    </xf>
    <xf numFmtId="0" fontId="27" fillId="0" borderId="2" xfId="0" applyFont="1" applyBorder="1" applyAlignment="1">
      <alignment horizontal="left" vertical="center" wrapText="1"/>
    </xf>
    <xf numFmtId="0" fontId="10" fillId="2" borderId="7" xfId="2" applyFont="1" applyFill="1" applyBorder="1" applyAlignment="1">
      <alignment vertical="center" wrapText="1"/>
    </xf>
    <xf numFmtId="49" fontId="10" fillId="0" borderId="7" xfId="2" applyNumberFormat="1" applyFont="1" applyFill="1" applyBorder="1" applyAlignment="1">
      <alignment horizontal="center" vertical="center" wrapText="1"/>
    </xf>
    <xf numFmtId="49" fontId="10" fillId="0" borderId="9" xfId="2" applyNumberFormat="1"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7" xfId="2" applyFont="1" applyFill="1" applyBorder="1" applyAlignment="1">
      <alignment horizontal="left" vertical="center" wrapText="1"/>
    </xf>
    <xf numFmtId="0" fontId="10" fillId="0" borderId="9" xfId="2" applyFont="1" applyFill="1" applyBorder="1" applyAlignment="1">
      <alignment horizontal="left" vertical="center" wrapText="1"/>
    </xf>
    <xf numFmtId="0" fontId="16" fillId="0" borderId="6"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49" fontId="12" fillId="0" borderId="7" xfId="2" applyNumberFormat="1" applyFont="1" applyFill="1" applyBorder="1" applyAlignment="1">
      <alignment horizontal="center" vertical="center" wrapText="1"/>
    </xf>
    <xf numFmtId="49" fontId="12" fillId="0" borderId="8" xfId="2" applyNumberFormat="1" applyFont="1" applyFill="1" applyBorder="1" applyAlignment="1">
      <alignment horizontal="center" vertical="center" wrapText="1"/>
    </xf>
    <xf numFmtId="49" fontId="12" fillId="0" borderId="9" xfId="2" applyNumberFormat="1" applyFont="1" applyFill="1" applyBorder="1" applyAlignment="1">
      <alignment horizontal="center" vertical="center" wrapText="1"/>
    </xf>
    <xf numFmtId="0" fontId="13" fillId="0" borderId="10"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3" fillId="0" borderId="6" xfId="2" applyFont="1" applyFill="1" applyBorder="1" applyAlignment="1">
      <alignment horizontal="left"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14"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3" fillId="0" borderId="6" xfId="2" applyFont="1" applyFill="1" applyBorder="1" applyAlignment="1">
      <alignment horizontal="center" vertical="center" wrapText="1"/>
    </xf>
    <xf numFmtId="164" fontId="10" fillId="0" borderId="10" xfId="2" applyNumberFormat="1" applyFont="1" applyFill="1" applyBorder="1" applyAlignment="1">
      <alignment horizontal="center" vertical="center" wrapText="1"/>
    </xf>
    <xf numFmtId="164" fontId="10" fillId="0" borderId="11" xfId="2" applyNumberFormat="1" applyFont="1" applyFill="1" applyBorder="1" applyAlignment="1">
      <alignment horizontal="center" vertical="center" wrapText="1"/>
    </xf>
    <xf numFmtId="164" fontId="10" fillId="0" borderId="12" xfId="2" applyNumberFormat="1" applyFont="1" applyFill="1" applyBorder="1" applyAlignment="1">
      <alignment horizontal="center" vertical="center" wrapText="1"/>
    </xf>
    <xf numFmtId="3" fontId="10" fillId="0" borderId="6" xfId="2" applyNumberFormat="1"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0" borderId="8" xfId="2" applyFont="1" applyFill="1" applyBorder="1" applyAlignment="1">
      <alignment horizontal="left" vertical="center" wrapText="1"/>
    </xf>
    <xf numFmtId="49" fontId="10" fillId="0" borderId="8" xfId="2" applyNumberFormat="1"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12" xfId="2" applyFont="1" applyFill="1" applyBorder="1" applyAlignment="1">
      <alignment horizontal="center" vertical="center" wrapText="1"/>
    </xf>
    <xf numFmtId="49" fontId="10" fillId="0" borderId="6"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25" fillId="0" borderId="7" xfId="2" applyFont="1" applyBorder="1" applyAlignment="1">
      <alignment horizontal="left" vertical="center" wrapText="1"/>
    </xf>
    <xf numFmtId="0" fontId="25" fillId="0" borderId="8" xfId="2" applyFont="1" applyBorder="1" applyAlignment="1">
      <alignment horizontal="left" vertical="center" wrapText="1"/>
    </xf>
    <xf numFmtId="0" fontId="25" fillId="0" borderId="9" xfId="2" applyFont="1" applyBorder="1" applyAlignment="1">
      <alignment horizontal="left" vertical="center" wrapText="1"/>
    </xf>
    <xf numFmtId="0" fontId="14" fillId="0" borderId="7"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13" fillId="0" borderId="10"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12" xfId="2" applyFont="1" applyFill="1" applyBorder="1" applyAlignment="1">
      <alignment horizontal="center" vertical="center" wrapText="1"/>
    </xf>
    <xf numFmtId="0" fontId="3" fillId="0" borderId="5" xfId="2" applyFont="1" applyFill="1" applyAlignment="1">
      <alignment horizontal="center"/>
    </xf>
    <xf numFmtId="0" fontId="10" fillId="0" borderId="5" xfId="2" applyFont="1" applyFill="1" applyAlignment="1">
      <alignment horizontal="center"/>
    </xf>
    <xf numFmtId="0" fontId="2" fillId="2" borderId="3" xfId="0" applyFont="1" applyFill="1" applyBorder="1" applyAlignment="1">
      <alignment horizontal="left" wrapText="1"/>
    </xf>
    <xf numFmtId="0" fontId="4" fillId="0" borderId="4" xfId="0" applyFont="1" applyBorder="1"/>
    <xf numFmtId="0" fontId="4" fillId="0" borderId="5" xfId="0" applyFont="1" applyBorder="1"/>
    <xf numFmtId="0" fontId="3" fillId="0" borderId="0" xfId="0" applyFont="1" applyAlignment="1">
      <alignment horizontal="center" vertical="center"/>
    </xf>
    <xf numFmtId="0" fontId="4" fillId="0" borderId="0" xfId="0" applyFont="1" applyAlignment="1"/>
    <xf numFmtId="0" fontId="25" fillId="0" borderId="6" xfId="2" applyFont="1" applyBorder="1" applyAlignment="1">
      <alignment horizontal="left" vertical="center" wrapText="1"/>
    </xf>
    <xf numFmtId="0" fontId="26" fillId="0" borderId="0" xfId="0" applyFont="1" applyAlignment="1">
      <alignment horizontal="center"/>
    </xf>
  </cellXfs>
  <cellStyles count="4">
    <cellStyle name="Обычный" xfId="0" builtinId="0"/>
    <cellStyle name="Обычный 2" xfId="1"/>
    <cellStyle name="Обычный 2 2" xfId="3"/>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527"/>
  <sheetViews>
    <sheetView tabSelected="1" view="pageBreakPreview" zoomScale="110" zoomScaleNormal="95" zoomScaleSheetLayoutView="110" workbookViewId="0">
      <selection activeCell="B18" sqref="B18:B19"/>
    </sheetView>
  </sheetViews>
  <sheetFormatPr defaultRowHeight="15"/>
  <cols>
    <col min="1" max="1" width="6.42578125" style="59" customWidth="1"/>
    <col min="2" max="2" width="42.7109375" style="59" customWidth="1"/>
    <col min="3" max="3" width="10.28515625" style="59" customWidth="1"/>
    <col min="4" max="4" width="13.5703125" style="59" customWidth="1"/>
    <col min="5" max="5" width="15.140625" style="59" customWidth="1"/>
    <col min="6" max="6" width="11.7109375" style="59" customWidth="1"/>
    <col min="7" max="7" width="12.42578125" style="59" customWidth="1"/>
    <col min="8" max="9" width="9.7109375" style="59" customWidth="1"/>
    <col min="10" max="10" width="12.5703125" style="59" customWidth="1"/>
    <col min="11" max="11" width="11.42578125" style="59" customWidth="1"/>
    <col min="12" max="12" width="46.42578125" style="59" customWidth="1"/>
    <col min="13" max="253" width="9.140625" style="59"/>
    <col min="254" max="254" width="6.42578125" style="59" customWidth="1"/>
    <col min="255" max="255" width="42.7109375" style="59" customWidth="1"/>
    <col min="256" max="256" width="11" style="59" customWidth="1"/>
    <col min="257" max="257" width="13.85546875" style="59" customWidth="1"/>
    <col min="258" max="258" width="11.7109375" style="59" customWidth="1"/>
    <col min="259" max="259" width="19" style="59" customWidth="1"/>
    <col min="260" max="264" width="9.7109375" style="59" customWidth="1"/>
    <col min="265" max="265" width="12" style="59" customWidth="1"/>
    <col min="266" max="266" width="12.5703125" style="59" customWidth="1"/>
    <col min="267" max="267" width="13.7109375" style="59" customWidth="1"/>
    <col min="268" max="268" width="11.140625" style="59" customWidth="1"/>
    <col min="269" max="509" width="9.140625" style="59"/>
    <col min="510" max="510" width="6.42578125" style="59" customWidth="1"/>
    <col min="511" max="511" width="42.7109375" style="59" customWidth="1"/>
    <col min="512" max="512" width="11" style="59" customWidth="1"/>
    <col min="513" max="513" width="13.85546875" style="59" customWidth="1"/>
    <col min="514" max="514" width="11.7109375" style="59" customWidth="1"/>
    <col min="515" max="515" width="19" style="59" customWidth="1"/>
    <col min="516" max="520" width="9.7109375" style="59" customWidth="1"/>
    <col min="521" max="521" width="12" style="59" customWidth="1"/>
    <col min="522" max="522" width="12.5703125" style="59" customWidth="1"/>
    <col min="523" max="523" width="13.7109375" style="59" customWidth="1"/>
    <col min="524" max="524" width="11.140625" style="59" customWidth="1"/>
    <col min="525" max="765" width="9.140625" style="59"/>
    <col min="766" max="766" width="6.42578125" style="59" customWidth="1"/>
    <col min="767" max="767" width="42.7109375" style="59" customWidth="1"/>
    <col min="768" max="768" width="11" style="59" customWidth="1"/>
    <col min="769" max="769" width="13.85546875" style="59" customWidth="1"/>
    <col min="770" max="770" width="11.7109375" style="59" customWidth="1"/>
    <col min="771" max="771" width="19" style="59" customWidth="1"/>
    <col min="772" max="776" width="9.7109375" style="59" customWidth="1"/>
    <col min="777" max="777" width="12" style="59" customWidth="1"/>
    <col min="778" max="778" width="12.5703125" style="59" customWidth="1"/>
    <col min="779" max="779" width="13.7109375" style="59" customWidth="1"/>
    <col min="780" max="780" width="11.140625" style="59" customWidth="1"/>
    <col min="781" max="1021" width="9.140625" style="59"/>
    <col min="1022" max="1022" width="6.42578125" style="59" customWidth="1"/>
    <col min="1023" max="1023" width="42.7109375" style="59" customWidth="1"/>
    <col min="1024" max="1024" width="11" style="59" customWidth="1"/>
    <col min="1025" max="1025" width="13.85546875" style="59" customWidth="1"/>
    <col min="1026" max="1026" width="11.7109375" style="59" customWidth="1"/>
    <col min="1027" max="1027" width="19" style="59" customWidth="1"/>
    <col min="1028" max="1032" width="9.7109375" style="59" customWidth="1"/>
    <col min="1033" max="1033" width="12" style="59" customWidth="1"/>
    <col min="1034" max="1034" width="12.5703125" style="59" customWidth="1"/>
    <col min="1035" max="1035" width="13.7109375" style="59" customWidth="1"/>
    <col min="1036" max="1036" width="11.140625" style="59" customWidth="1"/>
    <col min="1037" max="1277" width="9.140625" style="59"/>
    <col min="1278" max="1278" width="6.42578125" style="59" customWidth="1"/>
    <col min="1279" max="1279" width="42.7109375" style="59" customWidth="1"/>
    <col min="1280" max="1280" width="11" style="59" customWidth="1"/>
    <col min="1281" max="1281" width="13.85546875" style="59" customWidth="1"/>
    <col min="1282" max="1282" width="11.7109375" style="59" customWidth="1"/>
    <col min="1283" max="1283" width="19" style="59" customWidth="1"/>
    <col min="1284" max="1288" width="9.7109375" style="59" customWidth="1"/>
    <col min="1289" max="1289" width="12" style="59" customWidth="1"/>
    <col min="1290" max="1290" width="12.5703125" style="59" customWidth="1"/>
    <col min="1291" max="1291" width="13.7109375" style="59" customWidth="1"/>
    <col min="1292" max="1292" width="11.140625" style="59" customWidth="1"/>
    <col min="1293" max="1533" width="9.140625" style="59"/>
    <col min="1534" max="1534" width="6.42578125" style="59" customWidth="1"/>
    <col min="1535" max="1535" width="42.7109375" style="59" customWidth="1"/>
    <col min="1536" max="1536" width="11" style="59" customWidth="1"/>
    <col min="1537" max="1537" width="13.85546875" style="59" customWidth="1"/>
    <col min="1538" max="1538" width="11.7109375" style="59" customWidth="1"/>
    <col min="1539" max="1539" width="19" style="59" customWidth="1"/>
    <col min="1540" max="1544" width="9.7109375" style="59" customWidth="1"/>
    <col min="1545" max="1545" width="12" style="59" customWidth="1"/>
    <col min="1546" max="1546" width="12.5703125" style="59" customWidth="1"/>
    <col min="1547" max="1547" width="13.7109375" style="59" customWidth="1"/>
    <col min="1548" max="1548" width="11.140625" style="59" customWidth="1"/>
    <col min="1549" max="1789" width="9.140625" style="59"/>
    <col min="1790" max="1790" width="6.42578125" style="59" customWidth="1"/>
    <col min="1791" max="1791" width="42.7109375" style="59" customWidth="1"/>
    <col min="1792" max="1792" width="11" style="59" customWidth="1"/>
    <col min="1793" max="1793" width="13.85546875" style="59" customWidth="1"/>
    <col min="1794" max="1794" width="11.7109375" style="59" customWidth="1"/>
    <col min="1795" max="1795" width="19" style="59" customWidth="1"/>
    <col min="1796" max="1800" width="9.7109375" style="59" customWidth="1"/>
    <col min="1801" max="1801" width="12" style="59" customWidth="1"/>
    <col min="1802" max="1802" width="12.5703125" style="59" customWidth="1"/>
    <col min="1803" max="1803" width="13.7109375" style="59" customWidth="1"/>
    <col min="1804" max="1804" width="11.140625" style="59" customWidth="1"/>
    <col min="1805" max="2045" width="9.140625" style="59"/>
    <col min="2046" max="2046" width="6.42578125" style="59" customWidth="1"/>
    <col min="2047" max="2047" width="42.7109375" style="59" customWidth="1"/>
    <col min="2048" max="2048" width="11" style="59" customWidth="1"/>
    <col min="2049" max="2049" width="13.85546875" style="59" customWidth="1"/>
    <col min="2050" max="2050" width="11.7109375" style="59" customWidth="1"/>
    <col min="2051" max="2051" width="19" style="59" customWidth="1"/>
    <col min="2052" max="2056" width="9.7109375" style="59" customWidth="1"/>
    <col min="2057" max="2057" width="12" style="59" customWidth="1"/>
    <col min="2058" max="2058" width="12.5703125" style="59" customWidth="1"/>
    <col min="2059" max="2059" width="13.7109375" style="59" customWidth="1"/>
    <col min="2060" max="2060" width="11.140625" style="59" customWidth="1"/>
    <col min="2061" max="2301" width="9.140625" style="59"/>
    <col min="2302" max="2302" width="6.42578125" style="59" customWidth="1"/>
    <col min="2303" max="2303" width="42.7109375" style="59" customWidth="1"/>
    <col min="2304" max="2304" width="11" style="59" customWidth="1"/>
    <col min="2305" max="2305" width="13.85546875" style="59" customWidth="1"/>
    <col min="2306" max="2306" width="11.7109375" style="59" customWidth="1"/>
    <col min="2307" max="2307" width="19" style="59" customWidth="1"/>
    <col min="2308" max="2312" width="9.7109375" style="59" customWidth="1"/>
    <col min="2313" max="2313" width="12" style="59" customWidth="1"/>
    <col min="2314" max="2314" width="12.5703125" style="59" customWidth="1"/>
    <col min="2315" max="2315" width="13.7109375" style="59" customWidth="1"/>
    <col min="2316" max="2316" width="11.140625" style="59" customWidth="1"/>
    <col min="2317" max="2557" width="9.140625" style="59"/>
    <col min="2558" max="2558" width="6.42578125" style="59" customWidth="1"/>
    <col min="2559" max="2559" width="42.7109375" style="59" customWidth="1"/>
    <col min="2560" max="2560" width="11" style="59" customWidth="1"/>
    <col min="2561" max="2561" width="13.85546875" style="59" customWidth="1"/>
    <col min="2562" max="2562" width="11.7109375" style="59" customWidth="1"/>
    <col min="2563" max="2563" width="19" style="59" customWidth="1"/>
    <col min="2564" max="2568" width="9.7109375" style="59" customWidth="1"/>
    <col min="2569" max="2569" width="12" style="59" customWidth="1"/>
    <col min="2570" max="2570" width="12.5703125" style="59" customWidth="1"/>
    <col min="2571" max="2571" width="13.7109375" style="59" customWidth="1"/>
    <col min="2572" max="2572" width="11.140625" style="59" customWidth="1"/>
    <col min="2573" max="2813" width="9.140625" style="59"/>
    <col min="2814" max="2814" width="6.42578125" style="59" customWidth="1"/>
    <col min="2815" max="2815" width="42.7109375" style="59" customWidth="1"/>
    <col min="2816" max="2816" width="11" style="59" customWidth="1"/>
    <col min="2817" max="2817" width="13.85546875" style="59" customWidth="1"/>
    <col min="2818" max="2818" width="11.7109375" style="59" customWidth="1"/>
    <col min="2819" max="2819" width="19" style="59" customWidth="1"/>
    <col min="2820" max="2824" width="9.7109375" style="59" customWidth="1"/>
    <col min="2825" max="2825" width="12" style="59" customWidth="1"/>
    <col min="2826" max="2826" width="12.5703125" style="59" customWidth="1"/>
    <col min="2827" max="2827" width="13.7109375" style="59" customWidth="1"/>
    <col min="2828" max="2828" width="11.140625" style="59" customWidth="1"/>
    <col min="2829" max="3069" width="9.140625" style="59"/>
    <col min="3070" max="3070" width="6.42578125" style="59" customWidth="1"/>
    <col min="3071" max="3071" width="42.7109375" style="59" customWidth="1"/>
    <col min="3072" max="3072" width="11" style="59" customWidth="1"/>
    <col min="3073" max="3073" width="13.85546875" style="59" customWidth="1"/>
    <col min="3074" max="3074" width="11.7109375" style="59" customWidth="1"/>
    <col min="3075" max="3075" width="19" style="59" customWidth="1"/>
    <col min="3076" max="3080" width="9.7109375" style="59" customWidth="1"/>
    <col min="3081" max="3081" width="12" style="59" customWidth="1"/>
    <col min="3082" max="3082" width="12.5703125" style="59" customWidth="1"/>
    <col min="3083" max="3083" width="13.7109375" style="59" customWidth="1"/>
    <col min="3084" max="3084" width="11.140625" style="59" customWidth="1"/>
    <col min="3085" max="3325" width="9.140625" style="59"/>
    <col min="3326" max="3326" width="6.42578125" style="59" customWidth="1"/>
    <col min="3327" max="3327" width="42.7109375" style="59" customWidth="1"/>
    <col min="3328" max="3328" width="11" style="59" customWidth="1"/>
    <col min="3329" max="3329" width="13.85546875" style="59" customWidth="1"/>
    <col min="3330" max="3330" width="11.7109375" style="59" customWidth="1"/>
    <col min="3331" max="3331" width="19" style="59" customWidth="1"/>
    <col min="3332" max="3336" width="9.7109375" style="59" customWidth="1"/>
    <col min="3337" max="3337" width="12" style="59" customWidth="1"/>
    <col min="3338" max="3338" width="12.5703125" style="59" customWidth="1"/>
    <col min="3339" max="3339" width="13.7109375" style="59" customWidth="1"/>
    <col min="3340" max="3340" width="11.140625" style="59" customWidth="1"/>
    <col min="3341" max="3581" width="9.140625" style="59"/>
    <col min="3582" max="3582" width="6.42578125" style="59" customWidth="1"/>
    <col min="3583" max="3583" width="42.7109375" style="59" customWidth="1"/>
    <col min="3584" max="3584" width="11" style="59" customWidth="1"/>
    <col min="3585" max="3585" width="13.85546875" style="59" customWidth="1"/>
    <col min="3586" max="3586" width="11.7109375" style="59" customWidth="1"/>
    <col min="3587" max="3587" width="19" style="59" customWidth="1"/>
    <col min="3588" max="3592" width="9.7109375" style="59" customWidth="1"/>
    <col min="3593" max="3593" width="12" style="59" customWidth="1"/>
    <col min="3594" max="3594" width="12.5703125" style="59" customWidth="1"/>
    <col min="3595" max="3595" width="13.7109375" style="59" customWidth="1"/>
    <col min="3596" max="3596" width="11.140625" style="59" customWidth="1"/>
    <col min="3597" max="3837" width="9.140625" style="59"/>
    <col min="3838" max="3838" width="6.42578125" style="59" customWidth="1"/>
    <col min="3839" max="3839" width="42.7109375" style="59" customWidth="1"/>
    <col min="3840" max="3840" width="11" style="59" customWidth="1"/>
    <col min="3841" max="3841" width="13.85546875" style="59" customWidth="1"/>
    <col min="3842" max="3842" width="11.7109375" style="59" customWidth="1"/>
    <col min="3843" max="3843" width="19" style="59" customWidth="1"/>
    <col min="3844" max="3848" width="9.7109375" style="59" customWidth="1"/>
    <col min="3849" max="3849" width="12" style="59" customWidth="1"/>
    <col min="3850" max="3850" width="12.5703125" style="59" customWidth="1"/>
    <col min="3851" max="3851" width="13.7109375" style="59" customWidth="1"/>
    <col min="3852" max="3852" width="11.140625" style="59" customWidth="1"/>
    <col min="3853" max="4093" width="9.140625" style="59"/>
    <col min="4094" max="4094" width="6.42578125" style="59" customWidth="1"/>
    <col min="4095" max="4095" width="42.7109375" style="59" customWidth="1"/>
    <col min="4096" max="4096" width="11" style="59" customWidth="1"/>
    <col min="4097" max="4097" width="13.85546875" style="59" customWidth="1"/>
    <col min="4098" max="4098" width="11.7109375" style="59" customWidth="1"/>
    <col min="4099" max="4099" width="19" style="59" customWidth="1"/>
    <col min="4100" max="4104" width="9.7109375" style="59" customWidth="1"/>
    <col min="4105" max="4105" width="12" style="59" customWidth="1"/>
    <col min="4106" max="4106" width="12.5703125" style="59" customWidth="1"/>
    <col min="4107" max="4107" width="13.7109375" style="59" customWidth="1"/>
    <col min="4108" max="4108" width="11.140625" style="59" customWidth="1"/>
    <col min="4109" max="4349" width="9.140625" style="59"/>
    <col min="4350" max="4350" width="6.42578125" style="59" customWidth="1"/>
    <col min="4351" max="4351" width="42.7109375" style="59" customWidth="1"/>
    <col min="4352" max="4352" width="11" style="59" customWidth="1"/>
    <col min="4353" max="4353" width="13.85546875" style="59" customWidth="1"/>
    <col min="4354" max="4354" width="11.7109375" style="59" customWidth="1"/>
    <col min="4355" max="4355" width="19" style="59" customWidth="1"/>
    <col min="4356" max="4360" width="9.7109375" style="59" customWidth="1"/>
    <col min="4361" max="4361" width="12" style="59" customWidth="1"/>
    <col min="4362" max="4362" width="12.5703125" style="59" customWidth="1"/>
    <col min="4363" max="4363" width="13.7109375" style="59" customWidth="1"/>
    <col min="4364" max="4364" width="11.140625" style="59" customWidth="1"/>
    <col min="4365" max="4605" width="9.140625" style="59"/>
    <col min="4606" max="4606" width="6.42578125" style="59" customWidth="1"/>
    <col min="4607" max="4607" width="42.7109375" style="59" customWidth="1"/>
    <col min="4608" max="4608" width="11" style="59" customWidth="1"/>
    <col min="4609" max="4609" width="13.85546875" style="59" customWidth="1"/>
    <col min="4610" max="4610" width="11.7109375" style="59" customWidth="1"/>
    <col min="4611" max="4611" width="19" style="59" customWidth="1"/>
    <col min="4612" max="4616" width="9.7109375" style="59" customWidth="1"/>
    <col min="4617" max="4617" width="12" style="59" customWidth="1"/>
    <col min="4618" max="4618" width="12.5703125" style="59" customWidth="1"/>
    <col min="4619" max="4619" width="13.7109375" style="59" customWidth="1"/>
    <col min="4620" max="4620" width="11.140625" style="59" customWidth="1"/>
    <col min="4621" max="4861" width="9.140625" style="59"/>
    <col min="4862" max="4862" width="6.42578125" style="59" customWidth="1"/>
    <col min="4863" max="4863" width="42.7109375" style="59" customWidth="1"/>
    <col min="4864" max="4864" width="11" style="59" customWidth="1"/>
    <col min="4865" max="4865" width="13.85546875" style="59" customWidth="1"/>
    <col min="4866" max="4866" width="11.7109375" style="59" customWidth="1"/>
    <col min="4867" max="4867" width="19" style="59" customWidth="1"/>
    <col min="4868" max="4872" width="9.7109375" style="59" customWidth="1"/>
    <col min="4873" max="4873" width="12" style="59" customWidth="1"/>
    <col min="4874" max="4874" width="12.5703125" style="59" customWidth="1"/>
    <col min="4875" max="4875" width="13.7109375" style="59" customWidth="1"/>
    <col min="4876" max="4876" width="11.140625" style="59" customWidth="1"/>
    <col min="4877" max="5117" width="9.140625" style="59"/>
    <col min="5118" max="5118" width="6.42578125" style="59" customWidth="1"/>
    <col min="5119" max="5119" width="42.7109375" style="59" customWidth="1"/>
    <col min="5120" max="5120" width="11" style="59" customWidth="1"/>
    <col min="5121" max="5121" width="13.85546875" style="59" customWidth="1"/>
    <col min="5122" max="5122" width="11.7109375" style="59" customWidth="1"/>
    <col min="5123" max="5123" width="19" style="59" customWidth="1"/>
    <col min="5124" max="5128" width="9.7109375" style="59" customWidth="1"/>
    <col min="5129" max="5129" width="12" style="59" customWidth="1"/>
    <col min="5130" max="5130" width="12.5703125" style="59" customWidth="1"/>
    <col min="5131" max="5131" width="13.7109375" style="59" customWidth="1"/>
    <col min="5132" max="5132" width="11.140625" style="59" customWidth="1"/>
    <col min="5133" max="5373" width="9.140625" style="59"/>
    <col min="5374" max="5374" width="6.42578125" style="59" customWidth="1"/>
    <col min="5375" max="5375" width="42.7109375" style="59" customWidth="1"/>
    <col min="5376" max="5376" width="11" style="59" customWidth="1"/>
    <col min="5377" max="5377" width="13.85546875" style="59" customWidth="1"/>
    <col min="5378" max="5378" width="11.7109375" style="59" customWidth="1"/>
    <col min="5379" max="5379" width="19" style="59" customWidth="1"/>
    <col min="5380" max="5384" width="9.7109375" style="59" customWidth="1"/>
    <col min="5385" max="5385" width="12" style="59" customWidth="1"/>
    <col min="5386" max="5386" width="12.5703125" style="59" customWidth="1"/>
    <col min="5387" max="5387" width="13.7109375" style="59" customWidth="1"/>
    <col min="5388" max="5388" width="11.140625" style="59" customWidth="1"/>
    <col min="5389" max="5629" width="9.140625" style="59"/>
    <col min="5630" max="5630" width="6.42578125" style="59" customWidth="1"/>
    <col min="5631" max="5631" width="42.7109375" style="59" customWidth="1"/>
    <col min="5632" max="5632" width="11" style="59" customWidth="1"/>
    <col min="5633" max="5633" width="13.85546875" style="59" customWidth="1"/>
    <col min="5634" max="5634" width="11.7109375" style="59" customWidth="1"/>
    <col min="5635" max="5635" width="19" style="59" customWidth="1"/>
    <col min="5636" max="5640" width="9.7109375" style="59" customWidth="1"/>
    <col min="5641" max="5641" width="12" style="59" customWidth="1"/>
    <col min="5642" max="5642" width="12.5703125" style="59" customWidth="1"/>
    <col min="5643" max="5643" width="13.7109375" style="59" customWidth="1"/>
    <col min="5644" max="5644" width="11.140625" style="59" customWidth="1"/>
    <col min="5645" max="5885" width="9.140625" style="59"/>
    <col min="5886" max="5886" width="6.42578125" style="59" customWidth="1"/>
    <col min="5887" max="5887" width="42.7109375" style="59" customWidth="1"/>
    <col min="5888" max="5888" width="11" style="59" customWidth="1"/>
    <col min="5889" max="5889" width="13.85546875" style="59" customWidth="1"/>
    <col min="5890" max="5890" width="11.7109375" style="59" customWidth="1"/>
    <col min="5891" max="5891" width="19" style="59" customWidth="1"/>
    <col min="5892" max="5896" width="9.7109375" style="59" customWidth="1"/>
    <col min="5897" max="5897" width="12" style="59" customWidth="1"/>
    <col min="5898" max="5898" width="12.5703125" style="59" customWidth="1"/>
    <col min="5899" max="5899" width="13.7109375" style="59" customWidth="1"/>
    <col min="5900" max="5900" width="11.140625" style="59" customWidth="1"/>
    <col min="5901" max="6141" width="9.140625" style="59"/>
    <col min="6142" max="6142" width="6.42578125" style="59" customWidth="1"/>
    <col min="6143" max="6143" width="42.7109375" style="59" customWidth="1"/>
    <col min="6144" max="6144" width="11" style="59" customWidth="1"/>
    <col min="6145" max="6145" width="13.85546875" style="59" customWidth="1"/>
    <col min="6146" max="6146" width="11.7109375" style="59" customWidth="1"/>
    <col min="6147" max="6147" width="19" style="59" customWidth="1"/>
    <col min="6148" max="6152" width="9.7109375" style="59" customWidth="1"/>
    <col min="6153" max="6153" width="12" style="59" customWidth="1"/>
    <col min="6154" max="6154" width="12.5703125" style="59" customWidth="1"/>
    <col min="6155" max="6155" width="13.7109375" style="59" customWidth="1"/>
    <col min="6156" max="6156" width="11.140625" style="59" customWidth="1"/>
    <col min="6157" max="6397" width="9.140625" style="59"/>
    <col min="6398" max="6398" width="6.42578125" style="59" customWidth="1"/>
    <col min="6399" max="6399" width="42.7109375" style="59" customWidth="1"/>
    <col min="6400" max="6400" width="11" style="59" customWidth="1"/>
    <col min="6401" max="6401" width="13.85546875" style="59" customWidth="1"/>
    <col min="6402" max="6402" width="11.7109375" style="59" customWidth="1"/>
    <col min="6403" max="6403" width="19" style="59" customWidth="1"/>
    <col min="6404" max="6408" width="9.7109375" style="59" customWidth="1"/>
    <col min="6409" max="6409" width="12" style="59" customWidth="1"/>
    <col min="6410" max="6410" width="12.5703125" style="59" customWidth="1"/>
    <col min="6411" max="6411" width="13.7109375" style="59" customWidth="1"/>
    <col min="6412" max="6412" width="11.140625" style="59" customWidth="1"/>
    <col min="6413" max="6653" width="9.140625" style="59"/>
    <col min="6654" max="6654" width="6.42578125" style="59" customWidth="1"/>
    <col min="6655" max="6655" width="42.7109375" style="59" customWidth="1"/>
    <col min="6656" max="6656" width="11" style="59" customWidth="1"/>
    <col min="6657" max="6657" width="13.85546875" style="59" customWidth="1"/>
    <col min="6658" max="6658" width="11.7109375" style="59" customWidth="1"/>
    <col min="6659" max="6659" width="19" style="59" customWidth="1"/>
    <col min="6660" max="6664" width="9.7109375" style="59" customWidth="1"/>
    <col min="6665" max="6665" width="12" style="59" customWidth="1"/>
    <col min="6666" max="6666" width="12.5703125" style="59" customWidth="1"/>
    <col min="6667" max="6667" width="13.7109375" style="59" customWidth="1"/>
    <col min="6668" max="6668" width="11.140625" style="59" customWidth="1"/>
    <col min="6669" max="6909" width="9.140625" style="59"/>
    <col min="6910" max="6910" width="6.42578125" style="59" customWidth="1"/>
    <col min="6911" max="6911" width="42.7109375" style="59" customWidth="1"/>
    <col min="6912" max="6912" width="11" style="59" customWidth="1"/>
    <col min="6913" max="6913" width="13.85546875" style="59" customWidth="1"/>
    <col min="6914" max="6914" width="11.7109375" style="59" customWidth="1"/>
    <col min="6915" max="6915" width="19" style="59" customWidth="1"/>
    <col min="6916" max="6920" width="9.7109375" style="59" customWidth="1"/>
    <col min="6921" max="6921" width="12" style="59" customWidth="1"/>
    <col min="6922" max="6922" width="12.5703125" style="59" customWidth="1"/>
    <col min="6923" max="6923" width="13.7109375" style="59" customWidth="1"/>
    <col min="6924" max="6924" width="11.140625" style="59" customWidth="1"/>
    <col min="6925" max="7165" width="9.140625" style="59"/>
    <col min="7166" max="7166" width="6.42578125" style="59" customWidth="1"/>
    <col min="7167" max="7167" width="42.7109375" style="59" customWidth="1"/>
    <col min="7168" max="7168" width="11" style="59" customWidth="1"/>
    <col min="7169" max="7169" width="13.85546875" style="59" customWidth="1"/>
    <col min="7170" max="7170" width="11.7109375" style="59" customWidth="1"/>
    <col min="7171" max="7171" width="19" style="59" customWidth="1"/>
    <col min="7172" max="7176" width="9.7109375" style="59" customWidth="1"/>
    <col min="7177" max="7177" width="12" style="59" customWidth="1"/>
    <col min="7178" max="7178" width="12.5703125" style="59" customWidth="1"/>
    <col min="7179" max="7179" width="13.7109375" style="59" customWidth="1"/>
    <col min="7180" max="7180" width="11.140625" style="59" customWidth="1"/>
    <col min="7181" max="7421" width="9.140625" style="59"/>
    <col min="7422" max="7422" width="6.42578125" style="59" customWidth="1"/>
    <col min="7423" max="7423" width="42.7109375" style="59" customWidth="1"/>
    <col min="7424" max="7424" width="11" style="59" customWidth="1"/>
    <col min="7425" max="7425" width="13.85546875" style="59" customWidth="1"/>
    <col min="7426" max="7426" width="11.7109375" style="59" customWidth="1"/>
    <col min="7427" max="7427" width="19" style="59" customWidth="1"/>
    <col min="7428" max="7432" width="9.7109375" style="59" customWidth="1"/>
    <col min="7433" max="7433" width="12" style="59" customWidth="1"/>
    <col min="7434" max="7434" width="12.5703125" style="59" customWidth="1"/>
    <col min="7435" max="7435" width="13.7109375" style="59" customWidth="1"/>
    <col min="7436" max="7436" width="11.140625" style="59" customWidth="1"/>
    <col min="7437" max="7677" width="9.140625" style="59"/>
    <col min="7678" max="7678" width="6.42578125" style="59" customWidth="1"/>
    <col min="7679" max="7679" width="42.7109375" style="59" customWidth="1"/>
    <col min="7680" max="7680" width="11" style="59" customWidth="1"/>
    <col min="7681" max="7681" width="13.85546875" style="59" customWidth="1"/>
    <col min="7682" max="7682" width="11.7109375" style="59" customWidth="1"/>
    <col min="7683" max="7683" width="19" style="59" customWidth="1"/>
    <col min="7684" max="7688" width="9.7109375" style="59" customWidth="1"/>
    <col min="7689" max="7689" width="12" style="59" customWidth="1"/>
    <col min="7690" max="7690" width="12.5703125" style="59" customWidth="1"/>
    <col min="7691" max="7691" width="13.7109375" style="59" customWidth="1"/>
    <col min="7692" max="7692" width="11.140625" style="59" customWidth="1"/>
    <col min="7693" max="7933" width="9.140625" style="59"/>
    <col min="7934" max="7934" width="6.42578125" style="59" customWidth="1"/>
    <col min="7935" max="7935" width="42.7109375" style="59" customWidth="1"/>
    <col min="7936" max="7936" width="11" style="59" customWidth="1"/>
    <col min="7937" max="7937" width="13.85546875" style="59" customWidth="1"/>
    <col min="7938" max="7938" width="11.7109375" style="59" customWidth="1"/>
    <col min="7939" max="7939" width="19" style="59" customWidth="1"/>
    <col min="7940" max="7944" width="9.7109375" style="59" customWidth="1"/>
    <col min="7945" max="7945" width="12" style="59" customWidth="1"/>
    <col min="7946" max="7946" width="12.5703125" style="59" customWidth="1"/>
    <col min="7947" max="7947" width="13.7109375" style="59" customWidth="1"/>
    <col min="7948" max="7948" width="11.140625" style="59" customWidth="1"/>
    <col min="7949" max="8189" width="9.140625" style="59"/>
    <col min="8190" max="8190" width="6.42578125" style="59" customWidth="1"/>
    <col min="8191" max="8191" width="42.7109375" style="59" customWidth="1"/>
    <col min="8192" max="8192" width="11" style="59" customWidth="1"/>
    <col min="8193" max="8193" width="13.85546875" style="59" customWidth="1"/>
    <col min="8194" max="8194" width="11.7109375" style="59" customWidth="1"/>
    <col min="8195" max="8195" width="19" style="59" customWidth="1"/>
    <col min="8196" max="8200" width="9.7109375" style="59" customWidth="1"/>
    <col min="8201" max="8201" width="12" style="59" customWidth="1"/>
    <col min="8202" max="8202" width="12.5703125" style="59" customWidth="1"/>
    <col min="8203" max="8203" width="13.7109375" style="59" customWidth="1"/>
    <col min="8204" max="8204" width="11.140625" style="59" customWidth="1"/>
    <col min="8205" max="8445" width="9.140625" style="59"/>
    <col min="8446" max="8446" width="6.42578125" style="59" customWidth="1"/>
    <col min="8447" max="8447" width="42.7109375" style="59" customWidth="1"/>
    <col min="8448" max="8448" width="11" style="59" customWidth="1"/>
    <col min="8449" max="8449" width="13.85546875" style="59" customWidth="1"/>
    <col min="8450" max="8450" width="11.7109375" style="59" customWidth="1"/>
    <col min="8451" max="8451" width="19" style="59" customWidth="1"/>
    <col min="8452" max="8456" width="9.7109375" style="59" customWidth="1"/>
    <col min="8457" max="8457" width="12" style="59" customWidth="1"/>
    <col min="8458" max="8458" width="12.5703125" style="59" customWidth="1"/>
    <col min="8459" max="8459" width="13.7109375" style="59" customWidth="1"/>
    <col min="8460" max="8460" width="11.140625" style="59" customWidth="1"/>
    <col min="8461" max="8701" width="9.140625" style="59"/>
    <col min="8702" max="8702" width="6.42578125" style="59" customWidth="1"/>
    <col min="8703" max="8703" width="42.7109375" style="59" customWidth="1"/>
    <col min="8704" max="8704" width="11" style="59" customWidth="1"/>
    <col min="8705" max="8705" width="13.85546875" style="59" customWidth="1"/>
    <col min="8706" max="8706" width="11.7109375" style="59" customWidth="1"/>
    <col min="8707" max="8707" width="19" style="59" customWidth="1"/>
    <col min="8708" max="8712" width="9.7109375" style="59" customWidth="1"/>
    <col min="8713" max="8713" width="12" style="59" customWidth="1"/>
    <col min="8714" max="8714" width="12.5703125" style="59" customWidth="1"/>
    <col min="8715" max="8715" width="13.7109375" style="59" customWidth="1"/>
    <col min="8716" max="8716" width="11.140625" style="59" customWidth="1"/>
    <col min="8717" max="8957" width="9.140625" style="59"/>
    <col min="8958" max="8958" width="6.42578125" style="59" customWidth="1"/>
    <col min="8959" max="8959" width="42.7109375" style="59" customWidth="1"/>
    <col min="8960" max="8960" width="11" style="59" customWidth="1"/>
    <col min="8961" max="8961" width="13.85546875" style="59" customWidth="1"/>
    <col min="8962" max="8962" width="11.7109375" style="59" customWidth="1"/>
    <col min="8963" max="8963" width="19" style="59" customWidth="1"/>
    <col min="8964" max="8968" width="9.7109375" style="59" customWidth="1"/>
    <col min="8969" max="8969" width="12" style="59" customWidth="1"/>
    <col min="8970" max="8970" width="12.5703125" style="59" customWidth="1"/>
    <col min="8971" max="8971" width="13.7109375" style="59" customWidth="1"/>
    <col min="8972" max="8972" width="11.140625" style="59" customWidth="1"/>
    <col min="8973" max="9213" width="9.140625" style="59"/>
    <col min="9214" max="9214" width="6.42578125" style="59" customWidth="1"/>
    <col min="9215" max="9215" width="42.7109375" style="59" customWidth="1"/>
    <col min="9216" max="9216" width="11" style="59" customWidth="1"/>
    <col min="9217" max="9217" width="13.85546875" style="59" customWidth="1"/>
    <col min="9218" max="9218" width="11.7109375" style="59" customWidth="1"/>
    <col min="9219" max="9219" width="19" style="59" customWidth="1"/>
    <col min="9220" max="9224" width="9.7109375" style="59" customWidth="1"/>
    <col min="9225" max="9225" width="12" style="59" customWidth="1"/>
    <col min="9226" max="9226" width="12.5703125" style="59" customWidth="1"/>
    <col min="9227" max="9227" width="13.7109375" style="59" customWidth="1"/>
    <col min="9228" max="9228" width="11.140625" style="59" customWidth="1"/>
    <col min="9229" max="9469" width="9.140625" style="59"/>
    <col min="9470" max="9470" width="6.42578125" style="59" customWidth="1"/>
    <col min="9471" max="9471" width="42.7109375" style="59" customWidth="1"/>
    <col min="9472" max="9472" width="11" style="59" customWidth="1"/>
    <col min="9473" max="9473" width="13.85546875" style="59" customWidth="1"/>
    <col min="9474" max="9474" width="11.7109375" style="59" customWidth="1"/>
    <col min="9475" max="9475" width="19" style="59" customWidth="1"/>
    <col min="9476" max="9480" width="9.7109375" style="59" customWidth="1"/>
    <col min="9481" max="9481" width="12" style="59" customWidth="1"/>
    <col min="9482" max="9482" width="12.5703125" style="59" customWidth="1"/>
    <col min="9483" max="9483" width="13.7109375" style="59" customWidth="1"/>
    <col min="9484" max="9484" width="11.140625" style="59" customWidth="1"/>
    <col min="9485" max="9725" width="9.140625" style="59"/>
    <col min="9726" max="9726" width="6.42578125" style="59" customWidth="1"/>
    <col min="9727" max="9727" width="42.7109375" style="59" customWidth="1"/>
    <col min="9728" max="9728" width="11" style="59" customWidth="1"/>
    <col min="9729" max="9729" width="13.85546875" style="59" customWidth="1"/>
    <col min="9730" max="9730" width="11.7109375" style="59" customWidth="1"/>
    <col min="9731" max="9731" width="19" style="59" customWidth="1"/>
    <col min="9732" max="9736" width="9.7109375" style="59" customWidth="1"/>
    <col min="9737" max="9737" width="12" style="59" customWidth="1"/>
    <col min="9738" max="9738" width="12.5703125" style="59" customWidth="1"/>
    <col min="9739" max="9739" width="13.7109375" style="59" customWidth="1"/>
    <col min="9740" max="9740" width="11.140625" style="59" customWidth="1"/>
    <col min="9741" max="9981" width="9.140625" style="59"/>
    <col min="9982" max="9982" width="6.42578125" style="59" customWidth="1"/>
    <col min="9983" max="9983" width="42.7109375" style="59" customWidth="1"/>
    <col min="9984" max="9984" width="11" style="59" customWidth="1"/>
    <col min="9985" max="9985" width="13.85546875" style="59" customWidth="1"/>
    <col min="9986" max="9986" width="11.7109375" style="59" customWidth="1"/>
    <col min="9987" max="9987" width="19" style="59" customWidth="1"/>
    <col min="9988" max="9992" width="9.7109375" style="59" customWidth="1"/>
    <col min="9993" max="9993" width="12" style="59" customWidth="1"/>
    <col min="9994" max="9994" width="12.5703125" style="59" customWidth="1"/>
    <col min="9995" max="9995" width="13.7109375" style="59" customWidth="1"/>
    <col min="9996" max="9996" width="11.140625" style="59" customWidth="1"/>
    <col min="9997" max="10237" width="9.140625" style="59"/>
    <col min="10238" max="10238" width="6.42578125" style="59" customWidth="1"/>
    <col min="10239" max="10239" width="42.7109375" style="59" customWidth="1"/>
    <col min="10240" max="10240" width="11" style="59" customWidth="1"/>
    <col min="10241" max="10241" width="13.85546875" style="59" customWidth="1"/>
    <col min="10242" max="10242" width="11.7109375" style="59" customWidth="1"/>
    <col min="10243" max="10243" width="19" style="59" customWidth="1"/>
    <col min="10244" max="10248" width="9.7109375" style="59" customWidth="1"/>
    <col min="10249" max="10249" width="12" style="59" customWidth="1"/>
    <col min="10250" max="10250" width="12.5703125" style="59" customWidth="1"/>
    <col min="10251" max="10251" width="13.7109375" style="59" customWidth="1"/>
    <col min="10252" max="10252" width="11.140625" style="59" customWidth="1"/>
    <col min="10253" max="10493" width="9.140625" style="59"/>
    <col min="10494" max="10494" width="6.42578125" style="59" customWidth="1"/>
    <col min="10495" max="10495" width="42.7109375" style="59" customWidth="1"/>
    <col min="10496" max="10496" width="11" style="59" customWidth="1"/>
    <col min="10497" max="10497" width="13.85546875" style="59" customWidth="1"/>
    <col min="10498" max="10498" width="11.7109375" style="59" customWidth="1"/>
    <col min="10499" max="10499" width="19" style="59" customWidth="1"/>
    <col min="10500" max="10504" width="9.7109375" style="59" customWidth="1"/>
    <col min="10505" max="10505" width="12" style="59" customWidth="1"/>
    <col min="10506" max="10506" width="12.5703125" style="59" customWidth="1"/>
    <col min="10507" max="10507" width="13.7109375" style="59" customWidth="1"/>
    <col min="10508" max="10508" width="11.140625" style="59" customWidth="1"/>
    <col min="10509" max="10749" width="9.140625" style="59"/>
    <col min="10750" max="10750" width="6.42578125" style="59" customWidth="1"/>
    <col min="10751" max="10751" width="42.7109375" style="59" customWidth="1"/>
    <col min="10752" max="10752" width="11" style="59" customWidth="1"/>
    <col min="10753" max="10753" width="13.85546875" style="59" customWidth="1"/>
    <col min="10754" max="10754" width="11.7109375" style="59" customWidth="1"/>
    <col min="10755" max="10755" width="19" style="59" customWidth="1"/>
    <col min="10756" max="10760" width="9.7109375" style="59" customWidth="1"/>
    <col min="10761" max="10761" width="12" style="59" customWidth="1"/>
    <col min="10762" max="10762" width="12.5703125" style="59" customWidth="1"/>
    <col min="10763" max="10763" width="13.7109375" style="59" customWidth="1"/>
    <col min="10764" max="10764" width="11.140625" style="59" customWidth="1"/>
    <col min="10765" max="11005" width="9.140625" style="59"/>
    <col min="11006" max="11006" width="6.42578125" style="59" customWidth="1"/>
    <col min="11007" max="11007" width="42.7109375" style="59" customWidth="1"/>
    <col min="11008" max="11008" width="11" style="59" customWidth="1"/>
    <col min="11009" max="11009" width="13.85546875" style="59" customWidth="1"/>
    <col min="11010" max="11010" width="11.7109375" style="59" customWidth="1"/>
    <col min="11011" max="11011" width="19" style="59" customWidth="1"/>
    <col min="11012" max="11016" width="9.7109375" style="59" customWidth="1"/>
    <col min="11017" max="11017" width="12" style="59" customWidth="1"/>
    <col min="11018" max="11018" width="12.5703125" style="59" customWidth="1"/>
    <col min="11019" max="11019" width="13.7109375" style="59" customWidth="1"/>
    <col min="11020" max="11020" width="11.140625" style="59" customWidth="1"/>
    <col min="11021" max="11261" width="9.140625" style="59"/>
    <col min="11262" max="11262" width="6.42578125" style="59" customWidth="1"/>
    <col min="11263" max="11263" width="42.7109375" style="59" customWidth="1"/>
    <col min="11264" max="11264" width="11" style="59" customWidth="1"/>
    <col min="11265" max="11265" width="13.85546875" style="59" customWidth="1"/>
    <col min="11266" max="11266" width="11.7109375" style="59" customWidth="1"/>
    <col min="11267" max="11267" width="19" style="59" customWidth="1"/>
    <col min="11268" max="11272" width="9.7109375" style="59" customWidth="1"/>
    <col min="11273" max="11273" width="12" style="59" customWidth="1"/>
    <col min="11274" max="11274" width="12.5703125" style="59" customWidth="1"/>
    <col min="11275" max="11275" width="13.7109375" style="59" customWidth="1"/>
    <col min="11276" max="11276" width="11.140625" style="59" customWidth="1"/>
    <col min="11277" max="11517" width="9.140625" style="59"/>
    <col min="11518" max="11518" width="6.42578125" style="59" customWidth="1"/>
    <col min="11519" max="11519" width="42.7109375" style="59" customWidth="1"/>
    <col min="11520" max="11520" width="11" style="59" customWidth="1"/>
    <col min="11521" max="11521" width="13.85546875" style="59" customWidth="1"/>
    <col min="11522" max="11522" width="11.7109375" style="59" customWidth="1"/>
    <col min="11523" max="11523" width="19" style="59" customWidth="1"/>
    <col min="11524" max="11528" width="9.7109375" style="59" customWidth="1"/>
    <col min="11529" max="11529" width="12" style="59" customWidth="1"/>
    <col min="11530" max="11530" width="12.5703125" style="59" customWidth="1"/>
    <col min="11531" max="11531" width="13.7109375" style="59" customWidth="1"/>
    <col min="11532" max="11532" width="11.140625" style="59" customWidth="1"/>
    <col min="11533" max="11773" width="9.140625" style="59"/>
    <col min="11774" max="11774" width="6.42578125" style="59" customWidth="1"/>
    <col min="11775" max="11775" width="42.7109375" style="59" customWidth="1"/>
    <col min="11776" max="11776" width="11" style="59" customWidth="1"/>
    <col min="11777" max="11777" width="13.85546875" style="59" customWidth="1"/>
    <col min="11778" max="11778" width="11.7109375" style="59" customWidth="1"/>
    <col min="11779" max="11779" width="19" style="59" customWidth="1"/>
    <col min="11780" max="11784" width="9.7109375" style="59" customWidth="1"/>
    <col min="11785" max="11785" width="12" style="59" customWidth="1"/>
    <col min="11786" max="11786" width="12.5703125" style="59" customWidth="1"/>
    <col min="11787" max="11787" width="13.7109375" style="59" customWidth="1"/>
    <col min="11788" max="11788" width="11.140625" style="59" customWidth="1"/>
    <col min="11789" max="12029" width="9.140625" style="59"/>
    <col min="12030" max="12030" width="6.42578125" style="59" customWidth="1"/>
    <col min="12031" max="12031" width="42.7109375" style="59" customWidth="1"/>
    <col min="12032" max="12032" width="11" style="59" customWidth="1"/>
    <col min="12033" max="12033" width="13.85546875" style="59" customWidth="1"/>
    <col min="12034" max="12034" width="11.7109375" style="59" customWidth="1"/>
    <col min="12035" max="12035" width="19" style="59" customWidth="1"/>
    <col min="12036" max="12040" width="9.7109375" style="59" customWidth="1"/>
    <col min="12041" max="12041" width="12" style="59" customWidth="1"/>
    <col min="12042" max="12042" width="12.5703125" style="59" customWidth="1"/>
    <col min="12043" max="12043" width="13.7109375" style="59" customWidth="1"/>
    <col min="12044" max="12044" width="11.140625" style="59" customWidth="1"/>
    <col min="12045" max="12285" width="9.140625" style="59"/>
    <col min="12286" max="12286" width="6.42578125" style="59" customWidth="1"/>
    <col min="12287" max="12287" width="42.7109375" style="59" customWidth="1"/>
    <col min="12288" max="12288" width="11" style="59" customWidth="1"/>
    <col min="12289" max="12289" width="13.85546875" style="59" customWidth="1"/>
    <col min="12290" max="12290" width="11.7109375" style="59" customWidth="1"/>
    <col min="12291" max="12291" width="19" style="59" customWidth="1"/>
    <col min="12292" max="12296" width="9.7109375" style="59" customWidth="1"/>
    <col min="12297" max="12297" width="12" style="59" customWidth="1"/>
    <col min="12298" max="12298" width="12.5703125" style="59" customWidth="1"/>
    <col min="12299" max="12299" width="13.7109375" style="59" customWidth="1"/>
    <col min="12300" max="12300" width="11.140625" style="59" customWidth="1"/>
    <col min="12301" max="12541" width="9.140625" style="59"/>
    <col min="12542" max="12542" width="6.42578125" style="59" customWidth="1"/>
    <col min="12543" max="12543" width="42.7109375" style="59" customWidth="1"/>
    <col min="12544" max="12544" width="11" style="59" customWidth="1"/>
    <col min="12545" max="12545" width="13.85546875" style="59" customWidth="1"/>
    <col min="12546" max="12546" width="11.7109375" style="59" customWidth="1"/>
    <col min="12547" max="12547" width="19" style="59" customWidth="1"/>
    <col min="12548" max="12552" width="9.7109375" style="59" customWidth="1"/>
    <col min="12553" max="12553" width="12" style="59" customWidth="1"/>
    <col min="12554" max="12554" width="12.5703125" style="59" customWidth="1"/>
    <col min="12555" max="12555" width="13.7109375" style="59" customWidth="1"/>
    <col min="12556" max="12556" width="11.140625" style="59" customWidth="1"/>
    <col min="12557" max="12797" width="9.140625" style="59"/>
    <col min="12798" max="12798" width="6.42578125" style="59" customWidth="1"/>
    <col min="12799" max="12799" width="42.7109375" style="59" customWidth="1"/>
    <col min="12800" max="12800" width="11" style="59" customWidth="1"/>
    <col min="12801" max="12801" width="13.85546875" style="59" customWidth="1"/>
    <col min="12802" max="12802" width="11.7109375" style="59" customWidth="1"/>
    <col min="12803" max="12803" width="19" style="59" customWidth="1"/>
    <col min="12804" max="12808" width="9.7109375" style="59" customWidth="1"/>
    <col min="12809" max="12809" width="12" style="59" customWidth="1"/>
    <col min="12810" max="12810" width="12.5703125" style="59" customWidth="1"/>
    <col min="12811" max="12811" width="13.7109375" style="59" customWidth="1"/>
    <col min="12812" max="12812" width="11.140625" style="59" customWidth="1"/>
    <col min="12813" max="13053" width="9.140625" style="59"/>
    <col min="13054" max="13054" width="6.42578125" style="59" customWidth="1"/>
    <col min="13055" max="13055" width="42.7109375" style="59" customWidth="1"/>
    <col min="13056" max="13056" width="11" style="59" customWidth="1"/>
    <col min="13057" max="13057" width="13.85546875" style="59" customWidth="1"/>
    <col min="13058" max="13058" width="11.7109375" style="59" customWidth="1"/>
    <col min="13059" max="13059" width="19" style="59" customWidth="1"/>
    <col min="13060" max="13064" width="9.7109375" style="59" customWidth="1"/>
    <col min="13065" max="13065" width="12" style="59" customWidth="1"/>
    <col min="13066" max="13066" width="12.5703125" style="59" customWidth="1"/>
    <col min="13067" max="13067" width="13.7109375" style="59" customWidth="1"/>
    <col min="13068" max="13068" width="11.140625" style="59" customWidth="1"/>
    <col min="13069" max="13309" width="9.140625" style="59"/>
    <col min="13310" max="13310" width="6.42578125" style="59" customWidth="1"/>
    <col min="13311" max="13311" width="42.7109375" style="59" customWidth="1"/>
    <col min="13312" max="13312" width="11" style="59" customWidth="1"/>
    <col min="13313" max="13313" width="13.85546875" style="59" customWidth="1"/>
    <col min="13314" max="13314" width="11.7109375" style="59" customWidth="1"/>
    <col min="13315" max="13315" width="19" style="59" customWidth="1"/>
    <col min="13316" max="13320" width="9.7109375" style="59" customWidth="1"/>
    <col min="13321" max="13321" width="12" style="59" customWidth="1"/>
    <col min="13322" max="13322" width="12.5703125" style="59" customWidth="1"/>
    <col min="13323" max="13323" width="13.7109375" style="59" customWidth="1"/>
    <col min="13324" max="13324" width="11.140625" style="59" customWidth="1"/>
    <col min="13325" max="13565" width="9.140625" style="59"/>
    <col min="13566" max="13566" width="6.42578125" style="59" customWidth="1"/>
    <col min="13567" max="13567" width="42.7109375" style="59" customWidth="1"/>
    <col min="13568" max="13568" width="11" style="59" customWidth="1"/>
    <col min="13569" max="13569" width="13.85546875" style="59" customWidth="1"/>
    <col min="13570" max="13570" width="11.7109375" style="59" customWidth="1"/>
    <col min="13571" max="13571" width="19" style="59" customWidth="1"/>
    <col min="13572" max="13576" width="9.7109375" style="59" customWidth="1"/>
    <col min="13577" max="13577" width="12" style="59" customWidth="1"/>
    <col min="13578" max="13578" width="12.5703125" style="59" customWidth="1"/>
    <col min="13579" max="13579" width="13.7109375" style="59" customWidth="1"/>
    <col min="13580" max="13580" width="11.140625" style="59" customWidth="1"/>
    <col min="13581" max="13821" width="9.140625" style="59"/>
    <col min="13822" max="13822" width="6.42578125" style="59" customWidth="1"/>
    <col min="13823" max="13823" width="42.7109375" style="59" customWidth="1"/>
    <col min="13824" max="13824" width="11" style="59" customWidth="1"/>
    <col min="13825" max="13825" width="13.85546875" style="59" customWidth="1"/>
    <col min="13826" max="13826" width="11.7109375" style="59" customWidth="1"/>
    <col min="13827" max="13827" width="19" style="59" customWidth="1"/>
    <col min="13828" max="13832" width="9.7109375" style="59" customWidth="1"/>
    <col min="13833" max="13833" width="12" style="59" customWidth="1"/>
    <col min="13834" max="13834" width="12.5703125" style="59" customWidth="1"/>
    <col min="13835" max="13835" width="13.7109375" style="59" customWidth="1"/>
    <col min="13836" max="13836" width="11.140625" style="59" customWidth="1"/>
    <col min="13837" max="14077" width="9.140625" style="59"/>
    <col min="14078" max="14078" width="6.42578125" style="59" customWidth="1"/>
    <col min="14079" max="14079" width="42.7109375" style="59" customWidth="1"/>
    <col min="14080" max="14080" width="11" style="59" customWidth="1"/>
    <col min="14081" max="14081" width="13.85546875" style="59" customWidth="1"/>
    <col min="14082" max="14082" width="11.7109375" style="59" customWidth="1"/>
    <col min="14083" max="14083" width="19" style="59" customWidth="1"/>
    <col min="14084" max="14088" width="9.7109375" style="59" customWidth="1"/>
    <col min="14089" max="14089" width="12" style="59" customWidth="1"/>
    <col min="14090" max="14090" width="12.5703125" style="59" customWidth="1"/>
    <col min="14091" max="14091" width="13.7109375" style="59" customWidth="1"/>
    <col min="14092" max="14092" width="11.140625" style="59" customWidth="1"/>
    <col min="14093" max="14333" width="9.140625" style="59"/>
    <col min="14334" max="14334" width="6.42578125" style="59" customWidth="1"/>
    <col min="14335" max="14335" width="42.7109375" style="59" customWidth="1"/>
    <col min="14336" max="14336" width="11" style="59" customWidth="1"/>
    <col min="14337" max="14337" width="13.85546875" style="59" customWidth="1"/>
    <col min="14338" max="14338" width="11.7109375" style="59" customWidth="1"/>
    <col min="14339" max="14339" width="19" style="59" customWidth="1"/>
    <col min="14340" max="14344" width="9.7109375" style="59" customWidth="1"/>
    <col min="14345" max="14345" width="12" style="59" customWidth="1"/>
    <col min="14346" max="14346" width="12.5703125" style="59" customWidth="1"/>
    <col min="14347" max="14347" width="13.7109375" style="59" customWidth="1"/>
    <col min="14348" max="14348" width="11.140625" style="59" customWidth="1"/>
    <col min="14349" max="14589" width="9.140625" style="59"/>
    <col min="14590" max="14590" width="6.42578125" style="59" customWidth="1"/>
    <col min="14591" max="14591" width="42.7109375" style="59" customWidth="1"/>
    <col min="14592" max="14592" width="11" style="59" customWidth="1"/>
    <col min="14593" max="14593" width="13.85546875" style="59" customWidth="1"/>
    <col min="14594" max="14594" width="11.7109375" style="59" customWidth="1"/>
    <col min="14595" max="14595" width="19" style="59" customWidth="1"/>
    <col min="14596" max="14600" width="9.7109375" style="59" customWidth="1"/>
    <col min="14601" max="14601" width="12" style="59" customWidth="1"/>
    <col min="14602" max="14602" width="12.5703125" style="59" customWidth="1"/>
    <col min="14603" max="14603" width="13.7109375" style="59" customWidth="1"/>
    <col min="14604" max="14604" width="11.140625" style="59" customWidth="1"/>
    <col min="14605" max="14845" width="9.140625" style="59"/>
    <col min="14846" max="14846" width="6.42578125" style="59" customWidth="1"/>
    <col min="14847" max="14847" width="42.7109375" style="59" customWidth="1"/>
    <col min="14848" max="14848" width="11" style="59" customWidth="1"/>
    <col min="14849" max="14849" width="13.85546875" style="59" customWidth="1"/>
    <col min="14850" max="14850" width="11.7109375" style="59" customWidth="1"/>
    <col min="14851" max="14851" width="19" style="59" customWidth="1"/>
    <col min="14852" max="14856" width="9.7109375" style="59" customWidth="1"/>
    <col min="14857" max="14857" width="12" style="59" customWidth="1"/>
    <col min="14858" max="14858" width="12.5703125" style="59" customWidth="1"/>
    <col min="14859" max="14859" width="13.7109375" style="59" customWidth="1"/>
    <col min="14860" max="14860" width="11.140625" style="59" customWidth="1"/>
    <col min="14861" max="15101" width="9.140625" style="59"/>
    <col min="15102" max="15102" width="6.42578125" style="59" customWidth="1"/>
    <col min="15103" max="15103" width="42.7109375" style="59" customWidth="1"/>
    <col min="15104" max="15104" width="11" style="59" customWidth="1"/>
    <col min="15105" max="15105" width="13.85546875" style="59" customWidth="1"/>
    <col min="15106" max="15106" width="11.7109375" style="59" customWidth="1"/>
    <col min="15107" max="15107" width="19" style="59" customWidth="1"/>
    <col min="15108" max="15112" width="9.7109375" style="59" customWidth="1"/>
    <col min="15113" max="15113" width="12" style="59" customWidth="1"/>
    <col min="15114" max="15114" width="12.5703125" style="59" customWidth="1"/>
    <col min="15115" max="15115" width="13.7109375" style="59" customWidth="1"/>
    <col min="15116" max="15116" width="11.140625" style="59" customWidth="1"/>
    <col min="15117" max="15357" width="9.140625" style="59"/>
    <col min="15358" max="15358" width="6.42578125" style="59" customWidth="1"/>
    <col min="15359" max="15359" width="42.7109375" style="59" customWidth="1"/>
    <col min="15360" max="15360" width="11" style="59" customWidth="1"/>
    <col min="15361" max="15361" width="13.85546875" style="59" customWidth="1"/>
    <col min="15362" max="15362" width="11.7109375" style="59" customWidth="1"/>
    <col min="15363" max="15363" width="19" style="59" customWidth="1"/>
    <col min="15364" max="15368" width="9.7109375" style="59" customWidth="1"/>
    <col min="15369" max="15369" width="12" style="59" customWidth="1"/>
    <col min="15370" max="15370" width="12.5703125" style="59" customWidth="1"/>
    <col min="15371" max="15371" width="13.7109375" style="59" customWidth="1"/>
    <col min="15372" max="15372" width="11.140625" style="59" customWidth="1"/>
    <col min="15373" max="15613" width="9.140625" style="59"/>
    <col min="15614" max="15614" width="6.42578125" style="59" customWidth="1"/>
    <col min="15615" max="15615" width="42.7109375" style="59" customWidth="1"/>
    <col min="15616" max="15616" width="11" style="59" customWidth="1"/>
    <col min="15617" max="15617" width="13.85546875" style="59" customWidth="1"/>
    <col min="15618" max="15618" width="11.7109375" style="59" customWidth="1"/>
    <col min="15619" max="15619" width="19" style="59" customWidth="1"/>
    <col min="15620" max="15624" width="9.7109375" style="59" customWidth="1"/>
    <col min="15625" max="15625" width="12" style="59" customWidth="1"/>
    <col min="15626" max="15626" width="12.5703125" style="59" customWidth="1"/>
    <col min="15627" max="15627" width="13.7109375" style="59" customWidth="1"/>
    <col min="15628" max="15628" width="11.140625" style="59" customWidth="1"/>
    <col min="15629" max="15869" width="9.140625" style="59"/>
    <col min="15870" max="15870" width="6.42578125" style="59" customWidth="1"/>
    <col min="15871" max="15871" width="42.7109375" style="59" customWidth="1"/>
    <col min="15872" max="15872" width="11" style="59" customWidth="1"/>
    <col min="15873" max="15873" width="13.85546875" style="59" customWidth="1"/>
    <col min="15874" max="15874" width="11.7109375" style="59" customWidth="1"/>
    <col min="15875" max="15875" width="19" style="59" customWidth="1"/>
    <col min="15876" max="15880" width="9.7109375" style="59" customWidth="1"/>
    <col min="15881" max="15881" width="12" style="59" customWidth="1"/>
    <col min="15882" max="15882" width="12.5703125" style="59" customWidth="1"/>
    <col min="15883" max="15883" width="13.7109375" style="59" customWidth="1"/>
    <col min="15884" max="15884" width="11.140625" style="59" customWidth="1"/>
    <col min="15885" max="16125" width="9.140625" style="59"/>
    <col min="16126" max="16126" width="6.42578125" style="59" customWidth="1"/>
    <col min="16127" max="16127" width="42.7109375" style="59" customWidth="1"/>
    <col min="16128" max="16128" width="11" style="59" customWidth="1"/>
    <col min="16129" max="16129" width="13.85546875" style="59" customWidth="1"/>
    <col min="16130" max="16130" width="11.7109375" style="59" customWidth="1"/>
    <col min="16131" max="16131" width="19" style="59" customWidth="1"/>
    <col min="16132" max="16136" width="9.7109375" style="59" customWidth="1"/>
    <col min="16137" max="16137" width="12" style="59" customWidth="1"/>
    <col min="16138" max="16138" width="12.5703125" style="59" customWidth="1"/>
    <col min="16139" max="16139" width="13.7109375" style="59" customWidth="1"/>
    <col min="16140" max="16140" width="11.140625" style="59" customWidth="1"/>
    <col min="16141" max="16384" width="9.140625" style="59"/>
  </cols>
  <sheetData>
    <row r="1" spans="1:11" s="69" customFormat="1" ht="15.75">
      <c r="H1" s="104" t="s">
        <v>10</v>
      </c>
      <c r="I1" s="56"/>
    </row>
    <row r="2" spans="1:11" s="69" customFormat="1" ht="15.75">
      <c r="I2" s="11"/>
    </row>
    <row r="3" spans="1:11" s="13" customFormat="1" ht="15.75">
      <c r="A3" s="14"/>
      <c r="B3" s="14"/>
      <c r="C3" s="14"/>
      <c r="D3" s="14"/>
      <c r="E3" s="14"/>
      <c r="F3" s="14"/>
      <c r="H3" s="56" t="s">
        <v>542</v>
      </c>
      <c r="J3" s="57"/>
      <c r="K3" s="57"/>
    </row>
    <row r="4" spans="1:11" s="13" customFormat="1" ht="15.75">
      <c r="A4" s="14"/>
      <c r="B4" s="14"/>
      <c r="C4" s="14"/>
      <c r="D4" s="14"/>
      <c r="E4" s="14"/>
      <c r="F4" s="14"/>
      <c r="H4" s="5" t="s">
        <v>543</v>
      </c>
      <c r="J4" s="57"/>
      <c r="K4" s="57"/>
    </row>
    <row r="5" spans="1:11" s="13" customFormat="1" ht="12.75">
      <c r="A5" s="14"/>
      <c r="B5" s="14"/>
      <c r="C5" s="14"/>
      <c r="D5" s="14"/>
      <c r="E5" s="14"/>
      <c r="F5" s="14"/>
      <c r="G5" s="14"/>
      <c r="H5" s="14"/>
      <c r="I5" s="14"/>
      <c r="J5" s="229"/>
      <c r="K5" s="229"/>
    </row>
    <row r="6" spans="1:11" s="13" customFormat="1" ht="12.75">
      <c r="A6" s="14"/>
      <c r="B6" s="14"/>
      <c r="C6" s="14"/>
      <c r="D6" s="14"/>
      <c r="E6" s="14"/>
      <c r="F6" s="14"/>
      <c r="G6" s="14"/>
      <c r="H6" s="14"/>
      <c r="I6" s="14"/>
      <c r="J6" s="229"/>
      <c r="K6" s="229"/>
    </row>
    <row r="7" spans="1:11" s="13" customFormat="1" ht="12.75">
      <c r="A7" s="14"/>
      <c r="B7" s="14"/>
      <c r="C7" s="14"/>
      <c r="D7" s="14"/>
      <c r="E7" s="14"/>
      <c r="F7" s="14"/>
      <c r="G7" s="14"/>
      <c r="H7" s="14"/>
      <c r="I7" s="14"/>
      <c r="J7" s="14"/>
      <c r="K7" s="14"/>
    </row>
    <row r="8" spans="1:11" s="13" customFormat="1" ht="15.75">
      <c r="A8" s="228" t="s">
        <v>11</v>
      </c>
      <c r="B8" s="228"/>
      <c r="C8" s="228"/>
      <c r="D8" s="228"/>
      <c r="E8" s="228"/>
      <c r="F8" s="228"/>
      <c r="G8" s="228"/>
      <c r="H8" s="228"/>
      <c r="I8" s="228"/>
      <c r="J8" s="228"/>
      <c r="K8" s="228"/>
    </row>
    <row r="9" spans="1:11" s="13" customFormat="1" ht="15.75">
      <c r="A9" s="228" t="s">
        <v>538</v>
      </c>
      <c r="B9" s="228"/>
      <c r="C9" s="228"/>
      <c r="D9" s="228"/>
      <c r="E9" s="228"/>
      <c r="F9" s="228"/>
      <c r="G9" s="228"/>
      <c r="H9" s="228"/>
      <c r="I9" s="228"/>
      <c r="J9" s="228"/>
      <c r="K9" s="228"/>
    </row>
    <row r="10" spans="1:11" s="13" customFormat="1" ht="12.75">
      <c r="A10" s="58"/>
      <c r="B10" s="58"/>
      <c r="C10" s="58"/>
      <c r="D10" s="58"/>
      <c r="E10" s="58"/>
      <c r="F10" s="58"/>
      <c r="G10" s="58"/>
      <c r="H10" s="58"/>
      <c r="I10" s="58"/>
      <c r="J10" s="58"/>
      <c r="K10" s="58"/>
    </row>
    <row r="11" spans="1:11" s="13" customFormat="1" ht="15.75">
      <c r="A11" s="58"/>
      <c r="B11" s="1" t="s">
        <v>63</v>
      </c>
      <c r="C11" s="2"/>
      <c r="D11" s="2"/>
      <c r="E11" s="2"/>
      <c r="F11" s="2"/>
      <c r="G11" s="2"/>
      <c r="H11" s="2"/>
      <c r="I11" s="3"/>
      <c r="J11" s="58"/>
      <c r="K11" s="58"/>
    </row>
    <row r="12" spans="1:11" s="13" customFormat="1">
      <c r="A12" s="58"/>
      <c r="B12" s="230" t="s">
        <v>64</v>
      </c>
      <c r="C12" s="231"/>
      <c r="D12" s="232"/>
      <c r="E12" s="232"/>
      <c r="F12" s="231"/>
      <c r="G12" s="232"/>
      <c r="H12" s="231"/>
      <c r="I12" s="231"/>
      <c r="J12" s="58"/>
      <c r="K12" s="58"/>
    </row>
    <row r="13" spans="1:11" s="13" customFormat="1" ht="15.75">
      <c r="A13" s="58"/>
      <c r="B13" s="1" t="s">
        <v>65</v>
      </c>
      <c r="C13" s="2"/>
      <c r="D13" s="2"/>
      <c r="E13" s="2"/>
      <c r="F13" s="2"/>
      <c r="G13" s="2"/>
      <c r="H13" s="2"/>
      <c r="I13" s="3"/>
      <c r="J13" s="58"/>
      <c r="K13" s="58"/>
    </row>
    <row r="14" spans="1:11" s="13" customFormat="1" ht="15.75">
      <c r="A14" s="58"/>
      <c r="B14" s="1" t="s">
        <v>31</v>
      </c>
      <c r="C14" s="6" t="s">
        <v>12</v>
      </c>
      <c r="D14" s="6"/>
      <c r="E14" s="6"/>
      <c r="F14" s="2"/>
      <c r="G14" s="2"/>
      <c r="H14" s="2"/>
      <c r="I14" s="3"/>
      <c r="J14" s="58"/>
      <c r="K14" s="58"/>
    </row>
    <row r="15" spans="1:11" s="13" customFormat="1" ht="15.75">
      <c r="A15" s="58"/>
      <c r="B15" s="4" t="s">
        <v>13</v>
      </c>
      <c r="C15" s="7"/>
      <c r="D15" s="7"/>
      <c r="E15" s="7"/>
      <c r="F15" s="7"/>
      <c r="G15" s="7"/>
      <c r="H15" s="7"/>
      <c r="I15" s="8"/>
      <c r="J15" s="58"/>
      <c r="K15" s="58"/>
    </row>
    <row r="16" spans="1:11" s="13" customFormat="1" ht="12.75">
      <c r="A16" s="58"/>
      <c r="B16" s="58"/>
      <c r="C16" s="58"/>
      <c r="D16" s="58"/>
      <c r="E16" s="58"/>
      <c r="F16" s="58"/>
      <c r="G16" s="58"/>
      <c r="H16" s="58"/>
      <c r="I16" s="58"/>
      <c r="J16" s="58"/>
      <c r="K16" s="58"/>
    </row>
    <row r="17" spans="1:12" s="13" customFormat="1" ht="15.75">
      <c r="A17" s="58"/>
      <c r="B17" s="233" t="s">
        <v>14</v>
      </c>
      <c r="C17" s="234"/>
      <c r="D17" s="12"/>
      <c r="E17" s="12"/>
      <c r="F17" s="58"/>
      <c r="G17" s="58"/>
      <c r="H17" s="58"/>
      <c r="I17" s="58"/>
      <c r="J17" s="58"/>
      <c r="K17" s="58"/>
    </row>
    <row r="18" spans="1:12" s="60" customFormat="1" ht="18.75" customHeight="1">
      <c r="A18" s="199" t="s">
        <v>0</v>
      </c>
      <c r="B18" s="199" t="s">
        <v>15</v>
      </c>
      <c r="C18" s="199" t="s">
        <v>73</v>
      </c>
      <c r="D18" s="193" t="s">
        <v>16</v>
      </c>
      <c r="E18" s="199" t="s">
        <v>17</v>
      </c>
      <c r="F18" s="199" t="s">
        <v>18</v>
      </c>
      <c r="G18" s="225" t="s">
        <v>539</v>
      </c>
      <c r="H18" s="226"/>
      <c r="I18" s="226"/>
      <c r="J18" s="199" t="s">
        <v>74</v>
      </c>
      <c r="K18" s="199" t="s">
        <v>75</v>
      </c>
      <c r="L18" s="199" t="s">
        <v>554</v>
      </c>
    </row>
    <row r="19" spans="1:12" s="60" customFormat="1" ht="39" customHeight="1">
      <c r="A19" s="199"/>
      <c r="B19" s="199"/>
      <c r="C19" s="199"/>
      <c r="D19" s="192"/>
      <c r="E19" s="199"/>
      <c r="F19" s="199"/>
      <c r="G19" s="76" t="s">
        <v>19</v>
      </c>
      <c r="H19" s="77" t="s">
        <v>66</v>
      </c>
      <c r="I19" s="16" t="s">
        <v>67</v>
      </c>
      <c r="J19" s="199"/>
      <c r="K19" s="199"/>
      <c r="L19" s="199"/>
    </row>
    <row r="20" spans="1:12" s="60" customFormat="1" ht="15" customHeight="1">
      <c r="A20" s="16">
        <v>1</v>
      </c>
      <c r="B20" s="16">
        <v>2</v>
      </c>
      <c r="C20" s="16">
        <v>3</v>
      </c>
      <c r="D20" s="16">
        <v>4</v>
      </c>
      <c r="E20" s="16">
        <v>5</v>
      </c>
      <c r="F20" s="16">
        <v>6</v>
      </c>
      <c r="G20" s="16">
        <v>7</v>
      </c>
      <c r="H20" s="16">
        <v>8</v>
      </c>
      <c r="I20" s="16">
        <v>9</v>
      </c>
      <c r="J20" s="16">
        <v>10</v>
      </c>
      <c r="K20" s="16">
        <v>11</v>
      </c>
      <c r="L20" s="16">
        <v>12</v>
      </c>
    </row>
    <row r="21" spans="1:12" s="15" customFormat="1" ht="15" customHeight="1">
      <c r="A21" s="17"/>
      <c r="B21" s="79" t="s">
        <v>68</v>
      </c>
      <c r="C21" s="80"/>
      <c r="D21" s="80"/>
      <c r="E21" s="80"/>
      <c r="F21" s="80"/>
      <c r="G21" s="80"/>
      <c r="H21" s="80"/>
      <c r="I21" s="80"/>
      <c r="J21" s="80"/>
      <c r="K21" s="81"/>
      <c r="L21" s="82"/>
    </row>
    <row r="22" spans="1:12" s="15" customFormat="1" ht="15" customHeight="1">
      <c r="A22" s="17"/>
      <c r="B22" s="79" t="s">
        <v>69</v>
      </c>
      <c r="C22" s="80"/>
      <c r="D22" s="80"/>
      <c r="E22" s="80"/>
      <c r="F22" s="80"/>
      <c r="G22" s="80"/>
      <c r="H22" s="80"/>
      <c r="I22" s="80"/>
      <c r="J22" s="80"/>
      <c r="K22" s="81"/>
      <c r="L22" s="82"/>
    </row>
    <row r="23" spans="1:12" s="15" customFormat="1" ht="15" customHeight="1">
      <c r="A23" s="17"/>
      <c r="B23" s="83" t="s">
        <v>70</v>
      </c>
      <c r="C23" s="80"/>
      <c r="D23" s="80"/>
      <c r="E23" s="80"/>
      <c r="F23" s="80"/>
      <c r="G23" s="80"/>
      <c r="H23" s="80"/>
      <c r="I23" s="80"/>
      <c r="J23" s="80"/>
      <c r="K23" s="81"/>
      <c r="L23" s="82"/>
    </row>
    <row r="24" spans="1:12" s="15" customFormat="1" ht="15" customHeight="1">
      <c r="A24" s="17"/>
      <c r="B24" s="187" t="s">
        <v>71</v>
      </c>
      <c r="C24" s="188"/>
      <c r="D24" s="188"/>
      <c r="E24" s="188"/>
      <c r="F24" s="188"/>
      <c r="G24" s="188"/>
      <c r="H24" s="188"/>
      <c r="I24" s="188"/>
      <c r="J24" s="188"/>
      <c r="K24" s="189"/>
      <c r="L24" s="82"/>
    </row>
    <row r="25" spans="1:12" s="15" customFormat="1" ht="78" customHeight="1">
      <c r="A25" s="19">
        <v>1</v>
      </c>
      <c r="B25" s="17" t="s">
        <v>72</v>
      </c>
      <c r="C25" s="19" t="s">
        <v>20</v>
      </c>
      <c r="D25" s="19" t="s">
        <v>78</v>
      </c>
      <c r="E25" s="19" t="s">
        <v>80</v>
      </c>
      <c r="F25" s="19" t="s">
        <v>79</v>
      </c>
      <c r="G25" s="20">
        <v>104.9</v>
      </c>
      <c r="H25" s="20">
        <v>104.9</v>
      </c>
      <c r="I25" s="20">
        <f>457093607/365927188*100</f>
        <v>124.91381400170792</v>
      </c>
      <c r="J25" s="19"/>
      <c r="K25" s="17"/>
      <c r="L25" s="17" t="s">
        <v>624</v>
      </c>
    </row>
    <row r="26" spans="1:12" s="15" customFormat="1" ht="15" customHeight="1">
      <c r="A26" s="17"/>
      <c r="B26" s="23" t="s">
        <v>81</v>
      </c>
      <c r="C26" s="17"/>
      <c r="D26" s="17"/>
      <c r="E26" s="17"/>
      <c r="F26" s="17"/>
      <c r="G26" s="17"/>
      <c r="H26" s="19"/>
      <c r="I26" s="19"/>
      <c r="J26" s="19"/>
      <c r="K26" s="17"/>
      <c r="L26" s="82"/>
    </row>
    <row r="27" spans="1:12" s="15" customFormat="1" ht="29.25" customHeight="1">
      <c r="A27" s="17"/>
      <c r="B27" s="24" t="s">
        <v>82</v>
      </c>
      <c r="C27" s="17"/>
      <c r="D27" s="17"/>
      <c r="E27" s="17"/>
      <c r="F27" s="17"/>
      <c r="G27" s="17"/>
      <c r="H27" s="19"/>
      <c r="I27" s="19"/>
      <c r="J27" s="19"/>
      <c r="K27" s="17"/>
      <c r="L27" s="82"/>
    </row>
    <row r="28" spans="1:12" s="60" customFormat="1" ht="51">
      <c r="A28" s="25" t="s">
        <v>83</v>
      </c>
      <c r="B28" s="144" t="s">
        <v>89</v>
      </c>
      <c r="C28" s="19" t="s">
        <v>1</v>
      </c>
      <c r="D28" s="27" t="s">
        <v>21</v>
      </c>
      <c r="E28" s="19"/>
      <c r="F28" s="19" t="s">
        <v>76</v>
      </c>
      <c r="G28" s="20">
        <v>11200</v>
      </c>
      <c r="H28" s="20">
        <v>11200</v>
      </c>
      <c r="I28" s="20">
        <v>11200</v>
      </c>
      <c r="J28" s="19" t="s">
        <v>85</v>
      </c>
      <c r="K28" s="17"/>
      <c r="L28" s="17" t="s">
        <v>547</v>
      </c>
    </row>
    <row r="29" spans="1:12" s="60" customFormat="1" ht="42.75" customHeight="1">
      <c r="A29" s="25" t="s">
        <v>86</v>
      </c>
      <c r="B29" s="26" t="s">
        <v>90</v>
      </c>
      <c r="C29" s="19" t="s">
        <v>1</v>
      </c>
      <c r="D29" s="27" t="s">
        <v>21</v>
      </c>
      <c r="E29" s="19"/>
      <c r="F29" s="19" t="s">
        <v>76</v>
      </c>
      <c r="G29" s="20">
        <v>2300</v>
      </c>
      <c r="H29" s="20">
        <v>2300</v>
      </c>
      <c r="I29" s="20">
        <v>2300</v>
      </c>
      <c r="J29" s="19" t="s">
        <v>85</v>
      </c>
      <c r="K29" s="17"/>
      <c r="L29" s="17" t="s">
        <v>621</v>
      </c>
    </row>
    <row r="30" spans="1:12" s="60" customFormat="1" ht="123.75" customHeight="1">
      <c r="A30" s="25" t="s">
        <v>540</v>
      </c>
      <c r="B30" s="26" t="s">
        <v>544</v>
      </c>
      <c r="C30" s="19" t="s">
        <v>1</v>
      </c>
      <c r="D30" s="27" t="s">
        <v>21</v>
      </c>
      <c r="E30" s="19"/>
      <c r="F30" s="19" t="s">
        <v>76</v>
      </c>
      <c r="G30" s="20">
        <v>4000</v>
      </c>
      <c r="H30" s="20">
        <v>4000</v>
      </c>
      <c r="I30" s="20">
        <v>0</v>
      </c>
      <c r="J30" s="19" t="s">
        <v>85</v>
      </c>
      <c r="K30" s="17"/>
      <c r="L30" s="17" t="s">
        <v>553</v>
      </c>
    </row>
    <row r="31" spans="1:12" s="62" customFormat="1" ht="15" customHeight="1">
      <c r="A31" s="45"/>
      <c r="B31" s="23" t="s">
        <v>36</v>
      </c>
      <c r="C31" s="193" t="s">
        <v>1</v>
      </c>
      <c r="D31" s="16"/>
      <c r="E31" s="16"/>
      <c r="F31" s="23"/>
      <c r="G31" s="29">
        <f>SUM(G28:G30)</f>
        <v>17500</v>
      </c>
      <c r="H31" s="29">
        <f>SUM(H28:H30)</f>
        <v>17500</v>
      </c>
      <c r="I31" s="29">
        <f>SUM(I28:I30)</f>
        <v>13500</v>
      </c>
      <c r="J31" s="23"/>
      <c r="K31" s="23"/>
      <c r="L31" s="86"/>
    </row>
    <row r="32" spans="1:12" s="62" customFormat="1" ht="12.75">
      <c r="A32" s="45"/>
      <c r="B32" s="23" t="s">
        <v>91</v>
      </c>
      <c r="C32" s="192"/>
      <c r="D32" s="16"/>
      <c r="E32" s="16"/>
      <c r="F32" s="23"/>
      <c r="G32" s="29">
        <f>G31</f>
        <v>17500</v>
      </c>
      <c r="H32" s="29">
        <f>H31</f>
        <v>17500</v>
      </c>
      <c r="I32" s="29">
        <f>I31</f>
        <v>13500</v>
      </c>
      <c r="J32" s="23"/>
      <c r="K32" s="23"/>
      <c r="L32" s="86"/>
    </row>
    <row r="33" spans="1:12" s="30" customFormat="1" ht="15" customHeight="1">
      <c r="A33" s="225"/>
      <c r="B33" s="226"/>
      <c r="C33" s="226"/>
      <c r="D33" s="226"/>
      <c r="E33" s="226"/>
      <c r="F33" s="226"/>
      <c r="G33" s="226"/>
      <c r="H33" s="226"/>
      <c r="I33" s="226"/>
      <c r="J33" s="226"/>
      <c r="K33" s="227"/>
      <c r="L33" s="87"/>
    </row>
    <row r="34" spans="1:12" s="15" customFormat="1" ht="15" customHeight="1">
      <c r="A34" s="17"/>
      <c r="B34" s="83" t="s">
        <v>92</v>
      </c>
      <c r="C34" s="84"/>
      <c r="D34" s="84"/>
      <c r="E34" s="84"/>
      <c r="F34" s="84"/>
      <c r="G34" s="84"/>
      <c r="H34" s="84"/>
      <c r="I34" s="84"/>
      <c r="J34" s="84"/>
      <c r="K34" s="85"/>
      <c r="L34" s="82"/>
    </row>
    <row r="35" spans="1:12" s="15" customFormat="1" ht="15" customHeight="1">
      <c r="A35" s="17"/>
      <c r="B35" s="83" t="s">
        <v>93</v>
      </c>
      <c r="C35" s="80"/>
      <c r="D35" s="80"/>
      <c r="E35" s="80"/>
      <c r="F35" s="80"/>
      <c r="G35" s="80"/>
      <c r="H35" s="80"/>
      <c r="I35" s="80"/>
      <c r="J35" s="80"/>
      <c r="K35" s="81"/>
      <c r="L35" s="82"/>
    </row>
    <row r="36" spans="1:12" s="15" customFormat="1" ht="15" customHeight="1">
      <c r="A36" s="17"/>
      <c r="B36" s="187" t="s">
        <v>71</v>
      </c>
      <c r="C36" s="188"/>
      <c r="D36" s="188"/>
      <c r="E36" s="188"/>
      <c r="F36" s="188"/>
      <c r="G36" s="188"/>
      <c r="H36" s="188"/>
      <c r="I36" s="188"/>
      <c r="J36" s="188"/>
      <c r="K36" s="189"/>
      <c r="L36" s="82"/>
    </row>
    <row r="37" spans="1:12" s="15" customFormat="1" ht="76.5">
      <c r="A37" s="19">
        <v>2</v>
      </c>
      <c r="B37" s="17" t="s">
        <v>94</v>
      </c>
      <c r="C37" s="19" t="s">
        <v>95</v>
      </c>
      <c r="D37" s="19" t="s">
        <v>78</v>
      </c>
      <c r="E37" s="19" t="s">
        <v>80</v>
      </c>
      <c r="F37" s="19" t="s">
        <v>79</v>
      </c>
      <c r="G37" s="20">
        <v>19.2</v>
      </c>
      <c r="H37" s="20">
        <v>19.2</v>
      </c>
      <c r="I37" s="20">
        <v>29.7</v>
      </c>
      <c r="J37" s="19"/>
      <c r="K37" s="17"/>
      <c r="L37" s="17" t="s">
        <v>612</v>
      </c>
    </row>
    <row r="38" spans="1:12" s="15" customFormat="1" ht="15" customHeight="1">
      <c r="A38" s="17"/>
      <c r="B38" s="187" t="s">
        <v>81</v>
      </c>
      <c r="C38" s="188"/>
      <c r="D38" s="188"/>
      <c r="E38" s="188"/>
      <c r="F38" s="189"/>
      <c r="G38" s="17"/>
      <c r="H38" s="19"/>
      <c r="I38" s="19"/>
      <c r="J38" s="17"/>
      <c r="K38" s="17"/>
      <c r="L38" s="82"/>
    </row>
    <row r="39" spans="1:12" s="60" customFormat="1" ht="153">
      <c r="A39" s="25" t="s">
        <v>96</v>
      </c>
      <c r="B39" s="26" t="s">
        <v>23</v>
      </c>
      <c r="C39" s="22"/>
      <c r="D39" s="19" t="s">
        <v>97</v>
      </c>
      <c r="E39" s="19"/>
      <c r="F39" s="19"/>
      <c r="G39" s="200" t="s">
        <v>22</v>
      </c>
      <c r="H39" s="201"/>
      <c r="I39" s="202"/>
      <c r="J39" s="19"/>
      <c r="K39" s="17"/>
      <c r="L39" s="17" t="s">
        <v>62</v>
      </c>
    </row>
    <row r="40" spans="1:12" s="60" customFormat="1" ht="210.75" customHeight="1">
      <c r="A40" s="25" t="s">
        <v>98</v>
      </c>
      <c r="B40" s="26" t="s">
        <v>99</v>
      </c>
      <c r="C40" s="22"/>
      <c r="D40" s="19" t="s">
        <v>97</v>
      </c>
      <c r="E40" s="19"/>
      <c r="F40" s="19"/>
      <c r="G40" s="200" t="s">
        <v>22</v>
      </c>
      <c r="H40" s="201"/>
      <c r="I40" s="202"/>
      <c r="J40" s="19"/>
      <c r="K40" s="17"/>
      <c r="L40" s="17" t="s">
        <v>548</v>
      </c>
    </row>
    <row r="41" spans="1:12" s="60" customFormat="1" ht="25.5">
      <c r="A41" s="22"/>
      <c r="B41" s="24" t="s">
        <v>82</v>
      </c>
      <c r="C41" s="22"/>
      <c r="D41" s="22"/>
      <c r="E41" s="22"/>
      <c r="F41" s="22"/>
      <c r="G41" s="22"/>
      <c r="H41" s="21"/>
      <c r="I41" s="21"/>
      <c r="J41" s="22"/>
      <c r="K41" s="18"/>
      <c r="L41" s="78"/>
    </row>
    <row r="42" spans="1:12" s="60" customFormat="1" ht="76.5">
      <c r="A42" s="25" t="s">
        <v>100</v>
      </c>
      <c r="B42" s="31" t="s">
        <v>101</v>
      </c>
      <c r="C42" s="19" t="s">
        <v>1</v>
      </c>
      <c r="D42" s="19" t="s">
        <v>21</v>
      </c>
      <c r="E42" s="22"/>
      <c r="F42" s="19" t="s">
        <v>76</v>
      </c>
      <c r="G42" s="32">
        <v>5051.3999999999996</v>
      </c>
      <c r="H42" s="32">
        <v>5051.3999999999996</v>
      </c>
      <c r="I42" s="159">
        <v>5051.3999999999996</v>
      </c>
      <c r="J42" s="19" t="s">
        <v>85</v>
      </c>
      <c r="K42" s="17"/>
      <c r="L42" s="17" t="s">
        <v>625</v>
      </c>
    </row>
    <row r="43" spans="1:12" s="60" customFormat="1" ht="51">
      <c r="A43" s="25" t="s">
        <v>102</v>
      </c>
      <c r="B43" s="28" t="s">
        <v>103</v>
      </c>
      <c r="C43" s="19" t="s">
        <v>1</v>
      </c>
      <c r="D43" s="27" t="s">
        <v>21</v>
      </c>
      <c r="E43" s="22"/>
      <c r="F43" s="19" t="s">
        <v>76</v>
      </c>
      <c r="G43" s="19"/>
      <c r="H43" s="20"/>
      <c r="I43" s="20"/>
      <c r="J43" s="19" t="s">
        <v>85</v>
      </c>
      <c r="K43" s="17"/>
      <c r="L43" s="17" t="s">
        <v>546</v>
      </c>
    </row>
    <row r="44" spans="1:12" s="60" customFormat="1" ht="51">
      <c r="A44" s="25" t="s">
        <v>104</v>
      </c>
      <c r="B44" s="26" t="s">
        <v>90</v>
      </c>
      <c r="C44" s="19" t="s">
        <v>1</v>
      </c>
      <c r="D44" s="27" t="s">
        <v>21</v>
      </c>
      <c r="E44" s="22"/>
      <c r="F44" s="19" t="s">
        <v>76</v>
      </c>
      <c r="G44" s="19"/>
      <c r="H44" s="20"/>
      <c r="I44" s="20"/>
      <c r="J44" s="19" t="s">
        <v>85</v>
      </c>
      <c r="K44" s="17"/>
      <c r="L44" s="17" t="s">
        <v>621</v>
      </c>
    </row>
    <row r="45" spans="1:12" s="60" customFormat="1" ht="146.25" customHeight="1">
      <c r="A45" s="25" t="s">
        <v>105</v>
      </c>
      <c r="B45" s="26" t="s">
        <v>106</v>
      </c>
      <c r="C45" s="19" t="s">
        <v>1</v>
      </c>
      <c r="D45" s="27" t="s">
        <v>21</v>
      </c>
      <c r="E45" s="22"/>
      <c r="F45" s="89" t="s">
        <v>76</v>
      </c>
      <c r="G45" s="20">
        <v>94000</v>
      </c>
      <c r="H45" s="20">
        <v>94000</v>
      </c>
      <c r="I45" s="20">
        <v>0</v>
      </c>
      <c r="J45" s="19" t="s">
        <v>85</v>
      </c>
      <c r="K45" s="17"/>
      <c r="L45" s="17" t="s">
        <v>550</v>
      </c>
    </row>
    <row r="46" spans="1:12" s="60" customFormat="1" ht="121.5" customHeight="1">
      <c r="A46" s="25" t="s">
        <v>107</v>
      </c>
      <c r="B46" s="26" t="s">
        <v>551</v>
      </c>
      <c r="C46" s="19" t="s">
        <v>1</v>
      </c>
      <c r="D46" s="27" t="s">
        <v>21</v>
      </c>
      <c r="E46" s="22"/>
      <c r="F46" s="19" t="s">
        <v>76</v>
      </c>
      <c r="G46" s="19"/>
      <c r="H46" s="20"/>
      <c r="I46" s="20"/>
      <c r="J46" s="19" t="s">
        <v>85</v>
      </c>
      <c r="K46" s="17"/>
      <c r="L46" s="17" t="s">
        <v>545</v>
      </c>
    </row>
    <row r="47" spans="1:12" s="60" customFormat="1" ht="85.5" customHeight="1">
      <c r="A47" s="25" t="s">
        <v>108</v>
      </c>
      <c r="B47" s="26" t="s">
        <v>84</v>
      </c>
      <c r="C47" s="19" t="s">
        <v>1</v>
      </c>
      <c r="D47" s="27" t="s">
        <v>21</v>
      </c>
      <c r="E47" s="19"/>
      <c r="F47" s="19" t="s">
        <v>88</v>
      </c>
      <c r="G47" s="89"/>
      <c r="H47" s="90"/>
      <c r="I47" s="90"/>
      <c r="J47" s="89" t="s">
        <v>85</v>
      </c>
      <c r="K47" s="91"/>
      <c r="L47" s="17" t="s">
        <v>552</v>
      </c>
    </row>
    <row r="48" spans="1:12" s="60" customFormat="1" ht="69.75" customHeight="1">
      <c r="A48" s="25" t="s">
        <v>109</v>
      </c>
      <c r="B48" s="28" t="s">
        <v>110</v>
      </c>
      <c r="C48" s="19" t="s">
        <v>1</v>
      </c>
      <c r="D48" s="27" t="s">
        <v>21</v>
      </c>
      <c r="E48" s="19"/>
      <c r="F48" s="19" t="s">
        <v>88</v>
      </c>
      <c r="G48" s="19"/>
      <c r="H48" s="20"/>
      <c r="I48" s="20"/>
      <c r="J48" s="19" t="s">
        <v>85</v>
      </c>
      <c r="K48" s="17"/>
      <c r="L48" s="17" t="s">
        <v>622</v>
      </c>
    </row>
    <row r="49" spans="1:12" s="60" customFormat="1" ht="57.75" customHeight="1">
      <c r="A49" s="25" t="s">
        <v>111</v>
      </c>
      <c r="B49" s="28" t="s">
        <v>87</v>
      </c>
      <c r="C49" s="19" t="s">
        <v>1</v>
      </c>
      <c r="D49" s="27" t="s">
        <v>21</v>
      </c>
      <c r="E49" s="19"/>
      <c r="F49" s="19" t="s">
        <v>88</v>
      </c>
      <c r="G49" s="19"/>
      <c r="H49" s="20"/>
      <c r="I49" s="20"/>
      <c r="J49" s="19" t="s">
        <v>85</v>
      </c>
      <c r="K49" s="17"/>
      <c r="L49" s="17" t="s">
        <v>546</v>
      </c>
    </row>
    <row r="50" spans="1:12" s="60" customFormat="1" ht="12.75">
      <c r="A50" s="176"/>
      <c r="B50" s="24" t="s">
        <v>112</v>
      </c>
      <c r="C50" s="176"/>
      <c r="D50" s="92"/>
      <c r="E50" s="92"/>
      <c r="F50" s="176"/>
      <c r="G50" s="34">
        <f t="shared" ref="G50" si="0">SUM(G51:G52)</f>
        <v>1337.7470000000001</v>
      </c>
      <c r="H50" s="34">
        <f t="shared" ref="H50:I50" si="1">SUM(H51:H52)</f>
        <v>1123.4648</v>
      </c>
      <c r="I50" s="34">
        <f t="shared" si="1"/>
        <v>1123.46479</v>
      </c>
      <c r="J50" s="19"/>
      <c r="K50" s="17"/>
      <c r="L50" s="78"/>
    </row>
    <row r="51" spans="1:12" s="60" customFormat="1" ht="12.75">
      <c r="A51" s="198"/>
      <c r="B51" s="223" t="s">
        <v>113</v>
      </c>
      <c r="C51" s="198"/>
      <c r="D51" s="93"/>
      <c r="E51" s="93"/>
      <c r="F51" s="198"/>
      <c r="G51" s="34">
        <f t="shared" ref="G51" si="2">G53+G55+G57</f>
        <v>419.66199999999998</v>
      </c>
      <c r="H51" s="34">
        <f t="shared" ref="H51:I51" si="3">H53+H55+H57</f>
        <v>311.08679999999998</v>
      </c>
      <c r="I51" s="34">
        <f t="shared" si="3"/>
        <v>311.08679000000001</v>
      </c>
      <c r="J51" s="35" t="s">
        <v>114</v>
      </c>
      <c r="K51" s="35">
        <v>467004028</v>
      </c>
      <c r="L51" s="78"/>
    </row>
    <row r="52" spans="1:12" s="60" customFormat="1" ht="12.75">
      <c r="A52" s="177"/>
      <c r="B52" s="224"/>
      <c r="C52" s="177"/>
      <c r="D52" s="89"/>
      <c r="E52" s="89"/>
      <c r="F52" s="177"/>
      <c r="G52" s="34">
        <f t="shared" ref="G52" si="4">G54+G56</f>
        <v>918.08500000000004</v>
      </c>
      <c r="H52" s="34">
        <f t="shared" ref="H52:I52" si="5">H54+H56</f>
        <v>812.37800000000004</v>
      </c>
      <c r="I52" s="34">
        <f t="shared" si="5"/>
        <v>812.37800000000004</v>
      </c>
      <c r="J52" s="35" t="s">
        <v>115</v>
      </c>
      <c r="K52" s="35">
        <v>458029032</v>
      </c>
      <c r="L52" s="78"/>
    </row>
    <row r="53" spans="1:12" s="60" customFormat="1" ht="56.25" customHeight="1">
      <c r="A53" s="25" t="s">
        <v>116</v>
      </c>
      <c r="B53" s="17" t="s">
        <v>117</v>
      </c>
      <c r="C53" s="19" t="s">
        <v>1</v>
      </c>
      <c r="D53" s="19" t="s">
        <v>21</v>
      </c>
      <c r="E53" s="19" t="s">
        <v>118</v>
      </c>
      <c r="F53" s="19" t="s">
        <v>76</v>
      </c>
      <c r="G53" s="20">
        <v>256.54199999999997</v>
      </c>
      <c r="H53" s="39">
        <v>220.8228</v>
      </c>
      <c r="I53" s="39">
        <v>220.82279</v>
      </c>
      <c r="J53" s="28" t="s">
        <v>114</v>
      </c>
      <c r="K53" s="28">
        <v>467004028</v>
      </c>
      <c r="L53" s="18"/>
    </row>
    <row r="54" spans="1:12" s="60" customFormat="1" ht="31.5" customHeight="1">
      <c r="A54" s="174" t="s">
        <v>119</v>
      </c>
      <c r="B54" s="178" t="s">
        <v>120</v>
      </c>
      <c r="C54" s="176" t="s">
        <v>1</v>
      </c>
      <c r="D54" s="176" t="s">
        <v>21</v>
      </c>
      <c r="E54" s="176" t="s">
        <v>121</v>
      </c>
      <c r="F54" s="197" t="s">
        <v>88</v>
      </c>
      <c r="G54" s="20">
        <v>812.37800000000004</v>
      </c>
      <c r="H54" s="20">
        <v>812.37800000000004</v>
      </c>
      <c r="I54" s="20">
        <v>812.37800000000004</v>
      </c>
      <c r="J54" s="28" t="s">
        <v>115</v>
      </c>
      <c r="K54" s="28">
        <v>458029032</v>
      </c>
      <c r="L54" s="18"/>
    </row>
    <row r="55" spans="1:12" s="60" customFormat="1" ht="27" customHeight="1">
      <c r="A55" s="175"/>
      <c r="B55" s="179"/>
      <c r="C55" s="177"/>
      <c r="D55" s="177"/>
      <c r="E55" s="198"/>
      <c r="F55" s="197"/>
      <c r="G55" s="20">
        <v>90.263999999999996</v>
      </c>
      <c r="H55" s="20">
        <v>90.263999999999996</v>
      </c>
      <c r="I55" s="20">
        <v>90.263999999999996</v>
      </c>
      <c r="J55" s="136" t="s">
        <v>114</v>
      </c>
      <c r="K55" s="136">
        <v>458029028</v>
      </c>
      <c r="L55" s="17"/>
    </row>
    <row r="56" spans="1:12" s="60" customFormat="1" ht="41.25" customHeight="1">
      <c r="A56" s="174" t="s">
        <v>122</v>
      </c>
      <c r="B56" s="178" t="s">
        <v>123</v>
      </c>
      <c r="C56" s="176" t="s">
        <v>1</v>
      </c>
      <c r="D56" s="176" t="s">
        <v>21</v>
      </c>
      <c r="E56" s="198"/>
      <c r="F56" s="197">
        <v>2021</v>
      </c>
      <c r="G56" s="20">
        <v>105.70699999999999</v>
      </c>
      <c r="H56" s="20">
        <v>0</v>
      </c>
      <c r="I56" s="21"/>
      <c r="J56" s="136" t="s">
        <v>115</v>
      </c>
      <c r="K56" s="136">
        <v>458029032</v>
      </c>
      <c r="L56" s="18"/>
    </row>
    <row r="57" spans="1:12" s="60" customFormat="1" ht="16.5" customHeight="1">
      <c r="A57" s="175"/>
      <c r="B57" s="179"/>
      <c r="C57" s="177"/>
      <c r="D57" s="177"/>
      <c r="E57" s="198"/>
      <c r="F57" s="197"/>
      <c r="G57" s="20">
        <v>72.855999999999995</v>
      </c>
      <c r="H57" s="20">
        <v>0</v>
      </c>
      <c r="I57" s="21"/>
      <c r="J57" s="136" t="s">
        <v>114</v>
      </c>
      <c r="K57" s="136">
        <v>458029028</v>
      </c>
      <c r="L57" s="18"/>
    </row>
    <row r="58" spans="1:12" s="60" customFormat="1" ht="36.75" customHeight="1">
      <c r="A58" s="174" t="s">
        <v>122</v>
      </c>
      <c r="B58" s="178" t="s">
        <v>123</v>
      </c>
      <c r="C58" s="176" t="s">
        <v>1</v>
      </c>
      <c r="D58" s="176" t="s">
        <v>21</v>
      </c>
      <c r="E58" s="198"/>
      <c r="F58" s="197">
        <v>2022</v>
      </c>
      <c r="G58" s="20">
        <v>0</v>
      </c>
      <c r="H58" s="20">
        <v>105.70699999999999</v>
      </c>
      <c r="I58" s="20">
        <v>85.86</v>
      </c>
      <c r="J58" s="136" t="s">
        <v>115</v>
      </c>
      <c r="K58" s="136">
        <v>458065032</v>
      </c>
      <c r="L58" s="18"/>
    </row>
    <row r="59" spans="1:12" s="60" customFormat="1" ht="21" customHeight="1">
      <c r="A59" s="175"/>
      <c r="B59" s="179"/>
      <c r="C59" s="177"/>
      <c r="D59" s="177"/>
      <c r="E59" s="177"/>
      <c r="F59" s="197"/>
      <c r="G59" s="20">
        <v>0</v>
      </c>
      <c r="H59" s="20">
        <v>22.856000000000002</v>
      </c>
      <c r="I59" s="20">
        <v>22.856000000000002</v>
      </c>
      <c r="J59" s="136" t="s">
        <v>114</v>
      </c>
      <c r="K59" s="136">
        <v>458065028</v>
      </c>
      <c r="L59" s="18"/>
    </row>
    <row r="60" spans="1:12" s="30" customFormat="1" ht="15" customHeight="1">
      <c r="A60" s="23"/>
      <c r="B60" s="23" t="s">
        <v>37</v>
      </c>
      <c r="C60" s="193" t="s">
        <v>1</v>
      </c>
      <c r="D60" s="74"/>
      <c r="E60" s="74"/>
      <c r="F60" s="23"/>
      <c r="G60" s="29">
        <f>SUM(G61:G63)</f>
        <v>100389.147</v>
      </c>
      <c r="H60" s="29">
        <f t="shared" ref="H60:I60" si="6">SUM(H61:H63)</f>
        <v>100303.4278</v>
      </c>
      <c r="I60" s="29">
        <f t="shared" si="6"/>
        <v>6283.58079</v>
      </c>
      <c r="J60" s="23"/>
      <c r="K60" s="23"/>
      <c r="L60" s="87"/>
    </row>
    <row r="61" spans="1:12" s="30" customFormat="1" ht="15" customHeight="1">
      <c r="A61" s="23"/>
      <c r="B61" s="23" t="s">
        <v>91</v>
      </c>
      <c r="C61" s="191"/>
      <c r="D61" s="94"/>
      <c r="E61" s="94"/>
      <c r="F61" s="23"/>
      <c r="G61" s="29">
        <f>SUM(G42:G49)</f>
        <v>99051.4</v>
      </c>
      <c r="H61" s="29">
        <f>SUM(H42:H49)</f>
        <v>99051.4</v>
      </c>
      <c r="I61" s="29">
        <f>SUM(I42:I49)</f>
        <v>5051.3999999999996</v>
      </c>
      <c r="J61" s="23"/>
      <c r="K61" s="23"/>
      <c r="L61" s="87"/>
    </row>
    <row r="62" spans="1:12" s="30" customFormat="1" ht="15" customHeight="1">
      <c r="A62" s="23"/>
      <c r="B62" s="23" t="s">
        <v>124</v>
      </c>
      <c r="C62" s="191"/>
      <c r="D62" s="94"/>
      <c r="E62" s="94"/>
      <c r="F62" s="23"/>
      <c r="G62" s="29">
        <f>G54+G56+G58</f>
        <v>918.08500000000004</v>
      </c>
      <c r="H62" s="29">
        <f t="shared" ref="H62:I62" si="7">H54+H56+H58</f>
        <v>918.08500000000004</v>
      </c>
      <c r="I62" s="29">
        <f t="shared" si="7"/>
        <v>898.23800000000006</v>
      </c>
      <c r="J62" s="23"/>
      <c r="K62" s="23"/>
      <c r="L62" s="87"/>
    </row>
    <row r="63" spans="1:12" s="15" customFormat="1" ht="15" customHeight="1">
      <c r="A63" s="17"/>
      <c r="B63" s="23" t="s">
        <v>125</v>
      </c>
      <c r="C63" s="192"/>
      <c r="D63" s="75"/>
      <c r="E63" s="75"/>
      <c r="F63" s="17"/>
      <c r="G63" s="29">
        <f>G53+G55+G57+G59</f>
        <v>419.66199999999998</v>
      </c>
      <c r="H63" s="29">
        <f t="shared" ref="H63:I63" si="8">H53+H55+H57+H59</f>
        <v>333.94279999999998</v>
      </c>
      <c r="I63" s="29">
        <f t="shared" si="8"/>
        <v>333.94279</v>
      </c>
      <c r="J63" s="17"/>
      <c r="K63" s="17"/>
      <c r="L63" s="82"/>
    </row>
    <row r="64" spans="1:12" s="15" customFormat="1" ht="15" customHeight="1">
      <c r="A64" s="204"/>
      <c r="B64" s="205"/>
      <c r="C64" s="205"/>
      <c r="D64" s="205"/>
      <c r="E64" s="205"/>
      <c r="F64" s="205"/>
      <c r="G64" s="205"/>
      <c r="H64" s="205"/>
      <c r="I64" s="205"/>
      <c r="J64" s="205"/>
      <c r="K64" s="206"/>
      <c r="L64" s="82"/>
    </row>
    <row r="65" spans="1:12" s="15" customFormat="1" ht="15" customHeight="1">
      <c r="A65" s="17"/>
      <c r="B65" s="83" t="s">
        <v>126</v>
      </c>
      <c r="C65" s="84"/>
      <c r="D65" s="84"/>
      <c r="E65" s="84"/>
      <c r="F65" s="84"/>
      <c r="G65" s="84"/>
      <c r="H65" s="84"/>
      <c r="I65" s="84"/>
      <c r="J65" s="84"/>
      <c r="K65" s="85"/>
      <c r="L65" s="82"/>
    </row>
    <row r="66" spans="1:12" s="15" customFormat="1" ht="15" customHeight="1">
      <c r="A66" s="17"/>
      <c r="B66" s="83" t="s">
        <v>93</v>
      </c>
      <c r="C66" s="84"/>
      <c r="D66" s="84"/>
      <c r="E66" s="84"/>
      <c r="F66" s="84"/>
      <c r="G66" s="84"/>
      <c r="H66" s="84"/>
      <c r="I66" s="84"/>
      <c r="J66" s="84"/>
      <c r="K66" s="85"/>
      <c r="L66" s="82"/>
    </row>
    <row r="67" spans="1:12" s="15" customFormat="1" ht="15" customHeight="1">
      <c r="A67" s="17"/>
      <c r="B67" s="187" t="s">
        <v>71</v>
      </c>
      <c r="C67" s="188"/>
      <c r="D67" s="188"/>
      <c r="E67" s="188"/>
      <c r="F67" s="188"/>
      <c r="G67" s="188"/>
      <c r="H67" s="188"/>
      <c r="I67" s="188"/>
      <c r="J67" s="188"/>
      <c r="K67" s="189"/>
      <c r="L67" s="82"/>
    </row>
    <row r="68" spans="1:12" s="60" customFormat="1" ht="76.5">
      <c r="A68" s="19">
        <v>3</v>
      </c>
      <c r="B68" s="17" t="s">
        <v>127</v>
      </c>
      <c r="C68" s="19" t="s">
        <v>20</v>
      </c>
      <c r="D68" s="19" t="s">
        <v>78</v>
      </c>
      <c r="E68" s="19" t="s">
        <v>80</v>
      </c>
      <c r="F68" s="19" t="s">
        <v>79</v>
      </c>
      <c r="G68" s="20">
        <v>101</v>
      </c>
      <c r="H68" s="20">
        <v>101</v>
      </c>
      <c r="I68" s="20">
        <v>165.5</v>
      </c>
      <c r="J68" s="22"/>
      <c r="K68" s="18"/>
      <c r="L68" s="17" t="s">
        <v>613</v>
      </c>
    </row>
    <row r="69" spans="1:12" s="60" customFormat="1" ht="76.5">
      <c r="A69" s="19">
        <v>4</v>
      </c>
      <c r="B69" s="17" t="s">
        <v>128</v>
      </c>
      <c r="C69" s="19" t="s">
        <v>20</v>
      </c>
      <c r="D69" s="19" t="s">
        <v>78</v>
      </c>
      <c r="E69" s="19" t="s">
        <v>80</v>
      </c>
      <c r="F69" s="19" t="s">
        <v>79</v>
      </c>
      <c r="G69" s="20">
        <v>102.5</v>
      </c>
      <c r="H69" s="20">
        <v>102.5</v>
      </c>
      <c r="I69" s="20">
        <v>94.5</v>
      </c>
      <c r="J69" s="22"/>
      <c r="K69" s="18"/>
      <c r="L69" s="17" t="s">
        <v>614</v>
      </c>
    </row>
    <row r="70" spans="1:12" s="60" customFormat="1" ht="15" customHeight="1">
      <c r="A70" s="17"/>
      <c r="B70" s="187" t="s">
        <v>81</v>
      </c>
      <c r="C70" s="188"/>
      <c r="D70" s="188"/>
      <c r="E70" s="188"/>
      <c r="F70" s="189"/>
      <c r="G70" s="18"/>
      <c r="H70" s="22"/>
      <c r="I70" s="22"/>
      <c r="J70" s="18"/>
      <c r="K70" s="18"/>
      <c r="L70" s="78"/>
    </row>
    <row r="71" spans="1:12" s="60" customFormat="1" ht="25.5">
      <c r="A71" s="92"/>
      <c r="B71" s="95" t="s">
        <v>82</v>
      </c>
      <c r="C71" s="92"/>
      <c r="D71" s="92"/>
      <c r="E71" s="92"/>
      <c r="F71" s="92"/>
      <c r="G71" s="70"/>
      <c r="H71" s="96"/>
      <c r="I71" s="96"/>
      <c r="J71" s="70"/>
      <c r="K71" s="46"/>
      <c r="L71" s="78"/>
    </row>
    <row r="72" spans="1:12" s="60" customFormat="1" ht="76.5">
      <c r="A72" s="25" t="s">
        <v>129</v>
      </c>
      <c r="B72" s="31" t="s">
        <v>101</v>
      </c>
      <c r="C72" s="19" t="s">
        <v>1</v>
      </c>
      <c r="D72" s="19" t="s">
        <v>21</v>
      </c>
      <c r="E72" s="19"/>
      <c r="F72" s="19" t="s">
        <v>76</v>
      </c>
      <c r="G72" s="88"/>
      <c r="H72" s="32"/>
      <c r="I72" s="33"/>
      <c r="J72" s="19" t="s">
        <v>85</v>
      </c>
      <c r="K72" s="17"/>
      <c r="L72" s="17" t="s">
        <v>549</v>
      </c>
    </row>
    <row r="73" spans="1:12" s="60" customFormat="1" ht="145.5" customHeight="1">
      <c r="A73" s="25" t="s">
        <v>130</v>
      </c>
      <c r="B73" s="26" t="s">
        <v>106</v>
      </c>
      <c r="C73" s="19" t="s">
        <v>1</v>
      </c>
      <c r="D73" s="27" t="s">
        <v>21</v>
      </c>
      <c r="E73" s="19"/>
      <c r="F73" s="19" t="s">
        <v>76</v>
      </c>
      <c r="G73" s="19"/>
      <c r="H73" s="20"/>
      <c r="I73" s="20"/>
      <c r="J73" s="19" t="s">
        <v>85</v>
      </c>
      <c r="K73" s="17"/>
      <c r="L73" s="17" t="s">
        <v>550</v>
      </c>
    </row>
    <row r="74" spans="1:12" s="30" customFormat="1" ht="15" customHeight="1">
      <c r="A74" s="97"/>
      <c r="B74" s="97" t="s">
        <v>35</v>
      </c>
      <c r="C74" s="191" t="s">
        <v>1</v>
      </c>
      <c r="D74" s="94"/>
      <c r="E74" s="94"/>
      <c r="F74" s="97"/>
      <c r="G74" s="98">
        <f>G75</f>
        <v>0</v>
      </c>
      <c r="H74" s="98">
        <f>H75</f>
        <v>0</v>
      </c>
      <c r="I74" s="98">
        <f>I75</f>
        <v>0</v>
      </c>
      <c r="J74" s="97"/>
      <c r="K74" s="97"/>
      <c r="L74" s="87"/>
    </row>
    <row r="75" spans="1:12" s="30" customFormat="1" ht="15" customHeight="1">
      <c r="A75" s="23"/>
      <c r="B75" s="23" t="s">
        <v>91</v>
      </c>
      <c r="C75" s="192"/>
      <c r="D75" s="75"/>
      <c r="E75" s="75"/>
      <c r="F75" s="23"/>
      <c r="G75" s="29">
        <f>SUM(G72:G73)</f>
        <v>0</v>
      </c>
      <c r="H75" s="29">
        <f>SUM(H72:H73)</f>
        <v>0</v>
      </c>
      <c r="I75" s="29">
        <f>SUM(I72:I73)</f>
        <v>0</v>
      </c>
      <c r="J75" s="23"/>
      <c r="K75" s="23"/>
      <c r="L75" s="87"/>
    </row>
    <row r="76" spans="1:12" s="15" customFormat="1" ht="12.75">
      <c r="A76" s="25"/>
      <c r="B76" s="26"/>
      <c r="C76" s="19"/>
      <c r="D76" s="19"/>
      <c r="E76" s="19"/>
      <c r="F76" s="19"/>
      <c r="G76" s="20"/>
      <c r="H76" s="20"/>
      <c r="I76" s="20"/>
      <c r="J76" s="19"/>
      <c r="K76" s="17"/>
      <c r="L76" s="82"/>
    </row>
    <row r="77" spans="1:12" s="30" customFormat="1" ht="15" customHeight="1">
      <c r="A77" s="23"/>
      <c r="B77" s="23" t="s">
        <v>50</v>
      </c>
      <c r="C77" s="193" t="s">
        <v>1</v>
      </c>
      <c r="D77" s="74"/>
      <c r="E77" s="74"/>
      <c r="F77" s="23"/>
      <c r="G77" s="29">
        <f t="shared" ref="G77" si="9">G74+G60+G31</f>
        <v>117889.147</v>
      </c>
      <c r="H77" s="29">
        <f>H74+H60+H31</f>
        <v>117803.4278</v>
      </c>
      <c r="I77" s="29">
        <f>I74+I60+I31</f>
        <v>19783.58079</v>
      </c>
      <c r="J77" s="23"/>
      <c r="K77" s="23"/>
      <c r="L77" s="87"/>
    </row>
    <row r="78" spans="1:12" s="30" customFormat="1" ht="15" customHeight="1">
      <c r="A78" s="23"/>
      <c r="B78" s="23" t="s">
        <v>91</v>
      </c>
      <c r="C78" s="191"/>
      <c r="D78" s="94"/>
      <c r="E78" s="94"/>
      <c r="F78" s="23"/>
      <c r="G78" s="29">
        <f t="shared" ref="G78" si="10">G75+G61+G32</f>
        <v>116551.4</v>
      </c>
      <c r="H78" s="29">
        <f>H75+H61+H32</f>
        <v>116551.4</v>
      </c>
      <c r="I78" s="29">
        <f>I75+I61+I32</f>
        <v>18551.400000000001</v>
      </c>
      <c r="J78" s="23"/>
      <c r="K78" s="23"/>
      <c r="L78" s="87"/>
    </row>
    <row r="79" spans="1:12" s="15" customFormat="1" ht="15" customHeight="1">
      <c r="A79" s="17"/>
      <c r="B79" s="23" t="s">
        <v>124</v>
      </c>
      <c r="C79" s="191"/>
      <c r="D79" s="94"/>
      <c r="E79" s="94"/>
      <c r="F79" s="17"/>
      <c r="G79" s="29">
        <f t="shared" ref="G79" si="11">G62</f>
        <v>918.08500000000004</v>
      </c>
      <c r="H79" s="29">
        <f t="shared" ref="H79:I80" si="12">H62</f>
        <v>918.08500000000004</v>
      </c>
      <c r="I79" s="29">
        <f t="shared" si="12"/>
        <v>898.23800000000006</v>
      </c>
      <c r="J79" s="17"/>
      <c r="K79" s="17"/>
      <c r="L79" s="82"/>
    </row>
    <row r="80" spans="1:12" s="15" customFormat="1" ht="15" customHeight="1">
      <c r="A80" s="17"/>
      <c r="B80" s="23" t="s">
        <v>7</v>
      </c>
      <c r="C80" s="192"/>
      <c r="D80" s="75"/>
      <c r="E80" s="75"/>
      <c r="F80" s="17"/>
      <c r="G80" s="29">
        <f t="shared" ref="G80" si="13">G63</f>
        <v>419.66199999999998</v>
      </c>
      <c r="H80" s="29">
        <f t="shared" si="12"/>
        <v>333.94279999999998</v>
      </c>
      <c r="I80" s="29">
        <f t="shared" si="12"/>
        <v>333.94279</v>
      </c>
      <c r="J80" s="17"/>
      <c r="K80" s="17"/>
      <c r="L80" s="82"/>
    </row>
    <row r="81" spans="1:12" s="15" customFormat="1" ht="15" customHeight="1">
      <c r="A81" s="204"/>
      <c r="B81" s="205"/>
      <c r="C81" s="205"/>
      <c r="D81" s="205"/>
      <c r="E81" s="205"/>
      <c r="F81" s="205"/>
      <c r="G81" s="205"/>
      <c r="H81" s="205"/>
      <c r="I81" s="205"/>
      <c r="J81" s="205"/>
      <c r="K81" s="206"/>
      <c r="L81" s="82"/>
    </row>
    <row r="82" spans="1:12" s="15" customFormat="1" ht="15" customHeight="1">
      <c r="A82" s="17"/>
      <c r="B82" s="99" t="s">
        <v>131</v>
      </c>
      <c r="C82" s="100"/>
      <c r="D82" s="100"/>
      <c r="E82" s="100"/>
      <c r="F82" s="100"/>
      <c r="G82" s="100"/>
      <c r="H82" s="100"/>
      <c r="I82" s="100"/>
      <c r="J82" s="100"/>
      <c r="K82" s="101"/>
      <c r="L82" s="82"/>
    </row>
    <row r="83" spans="1:12" s="15" customFormat="1" ht="15" customHeight="1">
      <c r="A83" s="17"/>
      <c r="B83" s="99" t="s">
        <v>132</v>
      </c>
      <c r="C83" s="100"/>
      <c r="D83" s="100"/>
      <c r="E83" s="100"/>
      <c r="F83" s="100"/>
      <c r="G83" s="100"/>
      <c r="H83" s="100"/>
      <c r="I83" s="100"/>
      <c r="J83" s="100"/>
      <c r="K83" s="101"/>
      <c r="L83" s="82"/>
    </row>
    <row r="84" spans="1:12" s="15" customFormat="1" ht="12.75">
      <c r="A84" s="17"/>
      <c r="B84" s="99" t="s">
        <v>133</v>
      </c>
      <c r="C84" s="100"/>
      <c r="D84" s="100"/>
      <c r="E84" s="100"/>
      <c r="F84" s="100"/>
      <c r="G84" s="100"/>
      <c r="H84" s="100"/>
      <c r="I84" s="100"/>
      <c r="J84" s="100"/>
      <c r="K84" s="101"/>
      <c r="L84" s="82"/>
    </row>
    <row r="85" spans="1:12" s="15" customFormat="1" ht="15" customHeight="1">
      <c r="A85" s="17"/>
      <c r="B85" s="187" t="s">
        <v>71</v>
      </c>
      <c r="C85" s="188"/>
      <c r="D85" s="188"/>
      <c r="E85" s="188"/>
      <c r="F85" s="188"/>
      <c r="G85" s="188"/>
      <c r="H85" s="188"/>
      <c r="I85" s="188"/>
      <c r="J85" s="188"/>
      <c r="K85" s="189"/>
      <c r="L85" s="82"/>
    </row>
    <row r="86" spans="1:12" s="15" customFormat="1" ht="69" customHeight="1">
      <c r="A86" s="19">
        <v>5</v>
      </c>
      <c r="B86" s="17" t="s">
        <v>39</v>
      </c>
      <c r="C86" s="19" t="s">
        <v>134</v>
      </c>
      <c r="D86" s="19" t="s">
        <v>78</v>
      </c>
      <c r="E86" s="19" t="s">
        <v>135</v>
      </c>
      <c r="F86" s="19" t="s">
        <v>79</v>
      </c>
      <c r="G86" s="36">
        <v>280400</v>
      </c>
      <c r="H86" s="36">
        <v>280400</v>
      </c>
      <c r="I86" s="108">
        <v>306115</v>
      </c>
      <c r="J86" s="17"/>
      <c r="K86" s="17"/>
      <c r="L86" s="17" t="s">
        <v>615</v>
      </c>
    </row>
    <row r="87" spans="1:12" s="30" customFormat="1" ht="15" customHeight="1">
      <c r="A87" s="23"/>
      <c r="B87" s="190" t="s">
        <v>81</v>
      </c>
      <c r="C87" s="190"/>
      <c r="D87" s="190"/>
      <c r="E87" s="190"/>
      <c r="F87" s="190"/>
      <c r="G87" s="23"/>
      <c r="H87" s="16"/>
      <c r="I87" s="16"/>
      <c r="J87" s="23"/>
      <c r="K87" s="23"/>
      <c r="L87" s="87"/>
    </row>
    <row r="88" spans="1:12" s="60" customFormat="1" ht="40.5">
      <c r="A88" s="176"/>
      <c r="B88" s="146" t="s">
        <v>136</v>
      </c>
      <c r="C88" s="193" t="s">
        <v>1</v>
      </c>
      <c r="D88" s="124"/>
      <c r="E88" s="124"/>
      <c r="F88" s="193"/>
      <c r="G88" s="29">
        <f t="shared" ref="G88:I88" si="14">SUM(G89:G92)</f>
        <v>8639.8748489999998</v>
      </c>
      <c r="H88" s="29">
        <f t="shared" si="14"/>
        <v>4416.4489000000003</v>
      </c>
      <c r="I88" s="29">
        <f t="shared" si="14"/>
        <v>3864.4892270000005</v>
      </c>
      <c r="J88" s="18"/>
      <c r="K88" s="18"/>
      <c r="L88" s="78"/>
    </row>
    <row r="89" spans="1:12" s="60" customFormat="1" ht="12.75">
      <c r="A89" s="198"/>
      <c r="B89" s="220" t="s">
        <v>137</v>
      </c>
      <c r="C89" s="191"/>
      <c r="D89" s="127"/>
      <c r="E89" s="127"/>
      <c r="F89" s="191"/>
      <c r="G89" s="29">
        <f>G104+G129+G197</f>
        <v>1044.5419999999999</v>
      </c>
      <c r="H89" s="29">
        <f t="shared" ref="H89:I89" si="15">H104+H129+H197</f>
        <v>1044.5419999999999</v>
      </c>
      <c r="I89" s="29">
        <f t="shared" si="15"/>
        <v>495.62510000000003</v>
      </c>
      <c r="J89" s="23" t="s">
        <v>115</v>
      </c>
      <c r="K89" s="23">
        <v>467003032</v>
      </c>
      <c r="L89" s="78"/>
    </row>
    <row r="90" spans="1:12" s="60" customFormat="1" ht="12.75">
      <c r="A90" s="198"/>
      <c r="B90" s="221"/>
      <c r="C90" s="191"/>
      <c r="D90" s="127"/>
      <c r="E90" s="127"/>
      <c r="F90" s="191"/>
      <c r="G90" s="29">
        <f>G95+G102+G120+G130+G196</f>
        <v>1362.0260490000003</v>
      </c>
      <c r="H90" s="29">
        <f t="shared" ref="H90:I90" si="16">H95+H102+H120+H130+H196</f>
        <v>472.62599999999998</v>
      </c>
      <c r="I90" s="29">
        <f t="shared" si="16"/>
        <v>470.02486700000003</v>
      </c>
      <c r="J90" s="23" t="s">
        <v>114</v>
      </c>
      <c r="K90" s="23">
        <v>467003028</v>
      </c>
      <c r="L90" s="78"/>
    </row>
    <row r="91" spans="1:12" s="60" customFormat="1" ht="12.75">
      <c r="A91" s="198"/>
      <c r="B91" s="221"/>
      <c r="C91" s="191"/>
      <c r="D91" s="127"/>
      <c r="E91" s="127"/>
      <c r="F91" s="191"/>
      <c r="G91" s="29">
        <f>G96+G103+G121+G131+G198</f>
        <v>6182.0547999999999</v>
      </c>
      <c r="H91" s="29">
        <f t="shared" ref="H91:I91" si="17">H96+H103+H121+H131+H198</f>
        <v>2871.6240000000003</v>
      </c>
      <c r="I91" s="29">
        <f t="shared" si="17"/>
        <v>2871.2030100000002</v>
      </c>
      <c r="J91" s="23" t="s">
        <v>114</v>
      </c>
      <c r="K91" s="23">
        <v>467003034</v>
      </c>
      <c r="L91" s="78"/>
    </row>
    <row r="92" spans="1:12" s="60" customFormat="1" ht="12.75">
      <c r="A92" s="177"/>
      <c r="B92" s="222"/>
      <c r="C92" s="192"/>
      <c r="D92" s="125"/>
      <c r="E92" s="125"/>
      <c r="F92" s="192"/>
      <c r="G92" s="29">
        <f>G97+G105+G122+G132+G199</f>
        <v>51.251999999999995</v>
      </c>
      <c r="H92" s="29">
        <f t="shared" ref="H92:I92" si="18">H97+H105+H122+H132+H199</f>
        <v>27.6569</v>
      </c>
      <c r="I92" s="29">
        <f t="shared" si="18"/>
        <v>27.63625</v>
      </c>
      <c r="J92" s="23" t="s">
        <v>138</v>
      </c>
      <c r="K92" s="23">
        <v>467003015</v>
      </c>
      <c r="L92" s="78"/>
    </row>
    <row r="93" spans="1:12" s="60" customFormat="1" ht="12.75">
      <c r="A93" s="46"/>
      <c r="B93" s="63"/>
      <c r="C93" s="38"/>
      <c r="D93" s="38"/>
      <c r="E93" s="38"/>
      <c r="F93" s="38"/>
      <c r="G93" s="22"/>
      <c r="H93" s="22"/>
      <c r="I93" s="22"/>
      <c r="J93" s="45"/>
      <c r="K93" s="45"/>
      <c r="L93" s="78"/>
    </row>
    <row r="94" spans="1:12" s="60" customFormat="1" ht="15" customHeight="1">
      <c r="A94" s="176"/>
      <c r="B94" s="139" t="s">
        <v>139</v>
      </c>
      <c r="C94" s="193" t="s">
        <v>1</v>
      </c>
      <c r="D94" s="193"/>
      <c r="E94" s="193"/>
      <c r="F94" s="193"/>
      <c r="G94" s="29">
        <f>SUM(G95:G97)</f>
        <v>913.45</v>
      </c>
      <c r="H94" s="29">
        <f t="shared" ref="H94:I94" si="19">SUM(H95:H97)</f>
        <v>353.48660000000001</v>
      </c>
      <c r="I94" s="29">
        <f t="shared" si="19"/>
        <v>353.48655000000002</v>
      </c>
      <c r="J94" s="18"/>
      <c r="K94" s="18"/>
      <c r="L94" s="78"/>
    </row>
    <row r="95" spans="1:12" s="60" customFormat="1" ht="15" customHeight="1">
      <c r="A95" s="198"/>
      <c r="B95" s="181" t="s">
        <v>140</v>
      </c>
      <c r="C95" s="191"/>
      <c r="D95" s="191"/>
      <c r="E95" s="191"/>
      <c r="F95" s="191"/>
      <c r="G95" s="29">
        <f t="shared" ref="G95:I95" si="20">G98</f>
        <v>94.710999999999999</v>
      </c>
      <c r="H95" s="29">
        <f t="shared" si="20"/>
        <v>28.4133</v>
      </c>
      <c r="I95" s="29">
        <f t="shared" si="20"/>
        <v>28.4133</v>
      </c>
      <c r="J95" s="23" t="s">
        <v>114</v>
      </c>
      <c r="K95" s="23">
        <v>467003028</v>
      </c>
      <c r="L95" s="78"/>
    </row>
    <row r="96" spans="1:12" s="60" customFormat="1" ht="15" customHeight="1">
      <c r="A96" s="198"/>
      <c r="B96" s="182"/>
      <c r="C96" s="191"/>
      <c r="D96" s="191"/>
      <c r="E96" s="191"/>
      <c r="F96" s="191"/>
      <c r="G96" s="29">
        <f t="shared" ref="G96:I96" si="21">G99</f>
        <v>818.73900000000003</v>
      </c>
      <c r="H96" s="29">
        <f t="shared" si="21"/>
        <v>324.09910000000002</v>
      </c>
      <c r="I96" s="29">
        <f t="shared" si="21"/>
        <v>324.09910000000002</v>
      </c>
      <c r="J96" s="23" t="s">
        <v>114</v>
      </c>
      <c r="K96" s="23">
        <v>467003034</v>
      </c>
      <c r="L96" s="78"/>
    </row>
    <row r="97" spans="1:12" s="60" customFormat="1" ht="15" customHeight="1">
      <c r="A97" s="177"/>
      <c r="B97" s="183"/>
      <c r="C97" s="192"/>
      <c r="D97" s="192"/>
      <c r="E97" s="192"/>
      <c r="F97" s="192"/>
      <c r="G97" s="29">
        <f>G100</f>
        <v>0</v>
      </c>
      <c r="H97" s="29">
        <f t="shared" ref="H97:I97" si="22">H100</f>
        <v>0.97419999999999995</v>
      </c>
      <c r="I97" s="29">
        <f t="shared" si="22"/>
        <v>0.97414999999999996</v>
      </c>
      <c r="J97" s="23" t="s">
        <v>138</v>
      </c>
      <c r="K97" s="23">
        <v>467003015</v>
      </c>
      <c r="L97" s="78"/>
    </row>
    <row r="98" spans="1:12" s="60" customFormat="1" ht="28.5" customHeight="1">
      <c r="A98" s="174" t="s">
        <v>141</v>
      </c>
      <c r="B98" s="178" t="s">
        <v>142</v>
      </c>
      <c r="C98" s="176" t="s">
        <v>1</v>
      </c>
      <c r="D98" s="176" t="s">
        <v>21</v>
      </c>
      <c r="E98" s="176" t="s">
        <v>118</v>
      </c>
      <c r="F98" s="176" t="s">
        <v>76</v>
      </c>
      <c r="G98" s="20">
        <v>94.710999999999999</v>
      </c>
      <c r="H98" s="20">
        <v>28.4133</v>
      </c>
      <c r="I98" s="20">
        <v>28.4133</v>
      </c>
      <c r="J98" s="17" t="s">
        <v>114</v>
      </c>
      <c r="K98" s="17">
        <v>467003028</v>
      </c>
      <c r="L98" s="78"/>
    </row>
    <row r="99" spans="1:12" s="60" customFormat="1" ht="12.75">
      <c r="A99" s="208"/>
      <c r="B99" s="207"/>
      <c r="C99" s="198"/>
      <c r="D99" s="198"/>
      <c r="E99" s="198"/>
      <c r="F99" s="198"/>
      <c r="G99" s="20">
        <v>818.73900000000003</v>
      </c>
      <c r="H99" s="20">
        <v>324.09910000000002</v>
      </c>
      <c r="I99" s="20">
        <v>324.09910000000002</v>
      </c>
      <c r="J99" s="17" t="s">
        <v>114</v>
      </c>
      <c r="K99" s="17">
        <v>467003034</v>
      </c>
      <c r="L99" s="78"/>
    </row>
    <row r="100" spans="1:12" s="60" customFormat="1" ht="12.75">
      <c r="A100" s="175"/>
      <c r="B100" s="179"/>
      <c r="C100" s="177"/>
      <c r="D100" s="177"/>
      <c r="E100" s="177"/>
      <c r="F100" s="177"/>
      <c r="G100" s="20">
        <v>0</v>
      </c>
      <c r="H100" s="20">
        <v>0.97419999999999995</v>
      </c>
      <c r="I100" s="20">
        <v>0.97414999999999996</v>
      </c>
      <c r="J100" s="17" t="s">
        <v>138</v>
      </c>
      <c r="K100" s="17">
        <v>467003015</v>
      </c>
      <c r="L100" s="78"/>
    </row>
    <row r="101" spans="1:12" s="60" customFormat="1" ht="15" customHeight="1">
      <c r="A101" s="174"/>
      <c r="B101" s="137" t="s">
        <v>143</v>
      </c>
      <c r="C101" s="181" t="s">
        <v>1</v>
      </c>
      <c r="D101" s="181"/>
      <c r="E101" s="181"/>
      <c r="F101" s="193"/>
      <c r="G101" s="29">
        <f>SUM(G102:G105)</f>
        <v>1517.6131</v>
      </c>
      <c r="H101" s="29">
        <f t="shared" ref="H101:I101" si="23">SUM(H102:H105)</f>
        <v>1075.4885999999999</v>
      </c>
      <c r="I101" s="29">
        <f t="shared" si="23"/>
        <v>546.74032</v>
      </c>
      <c r="J101" s="18"/>
      <c r="K101" s="18"/>
      <c r="L101" s="78"/>
    </row>
    <row r="102" spans="1:12" s="60" customFormat="1" ht="15" customHeight="1">
      <c r="A102" s="208"/>
      <c r="B102" s="181" t="s">
        <v>144</v>
      </c>
      <c r="C102" s="182"/>
      <c r="D102" s="182"/>
      <c r="E102" s="182"/>
      <c r="F102" s="191"/>
      <c r="G102" s="29">
        <f>G106+G109+G110+G113+G116</f>
        <v>193.57900000000001</v>
      </c>
      <c r="H102" s="29">
        <f t="shared" ref="H102:I102" si="24">H106+H109+H110+H113+H116</f>
        <v>30.640800000000002</v>
      </c>
      <c r="I102" s="29">
        <f t="shared" si="24"/>
        <v>30.640709999999999</v>
      </c>
      <c r="J102" s="23" t="s">
        <v>114</v>
      </c>
      <c r="K102" s="23">
        <v>467003028</v>
      </c>
      <c r="L102" s="78"/>
    </row>
    <row r="103" spans="1:12" s="60" customFormat="1" ht="15" customHeight="1">
      <c r="A103" s="208"/>
      <c r="B103" s="182"/>
      <c r="C103" s="182"/>
      <c r="D103" s="182"/>
      <c r="E103" s="182"/>
      <c r="F103" s="191"/>
      <c r="G103" s="29">
        <f>G111+G114+G117</f>
        <v>1324.0341000000001</v>
      </c>
      <c r="H103" s="29">
        <f t="shared" ref="H103:I103" si="25">H111+H114+H117</f>
        <v>39.0398</v>
      </c>
      <c r="I103" s="29">
        <f t="shared" si="25"/>
        <v>39.039830000000002</v>
      </c>
      <c r="J103" s="23" t="s">
        <v>114</v>
      </c>
      <c r="K103" s="23">
        <v>467003034</v>
      </c>
      <c r="L103" s="78"/>
    </row>
    <row r="104" spans="1:12" s="60" customFormat="1" ht="15" customHeight="1">
      <c r="A104" s="208"/>
      <c r="B104" s="182"/>
      <c r="C104" s="182"/>
      <c r="D104" s="182"/>
      <c r="E104" s="182"/>
      <c r="F104" s="191"/>
      <c r="G104" s="29">
        <f>G107</f>
        <v>0</v>
      </c>
      <c r="H104" s="29">
        <f t="shared" ref="H104:I104" si="26">H107</f>
        <v>989.43899999999996</v>
      </c>
      <c r="I104" s="29">
        <f t="shared" si="26"/>
        <v>460.69105000000002</v>
      </c>
      <c r="J104" s="23" t="s">
        <v>115</v>
      </c>
      <c r="K104" s="23">
        <v>467003032</v>
      </c>
      <c r="L104" s="78"/>
    </row>
    <row r="105" spans="1:12" s="60" customFormat="1" ht="15" customHeight="1">
      <c r="A105" s="175"/>
      <c r="B105" s="183"/>
      <c r="C105" s="183"/>
      <c r="D105" s="183"/>
      <c r="E105" s="183"/>
      <c r="F105" s="192"/>
      <c r="G105" s="29">
        <f>G108+G112+G115+G118</f>
        <v>0</v>
      </c>
      <c r="H105" s="29">
        <f t="shared" ref="H105:I105" si="27">H108+H112+H115+H118</f>
        <v>16.369</v>
      </c>
      <c r="I105" s="29">
        <f t="shared" si="27"/>
        <v>16.368729999999999</v>
      </c>
      <c r="J105" s="23" t="s">
        <v>138</v>
      </c>
      <c r="K105" s="23">
        <v>467003015</v>
      </c>
      <c r="L105" s="78"/>
    </row>
    <row r="106" spans="1:12" s="60" customFormat="1" ht="30" customHeight="1">
      <c r="A106" s="174" t="s">
        <v>145</v>
      </c>
      <c r="B106" s="178" t="s">
        <v>44</v>
      </c>
      <c r="C106" s="176" t="s">
        <v>1</v>
      </c>
      <c r="D106" s="176" t="s">
        <v>21</v>
      </c>
      <c r="E106" s="176" t="s">
        <v>118</v>
      </c>
      <c r="F106" s="176" t="s">
        <v>146</v>
      </c>
      <c r="G106" s="43">
        <v>0</v>
      </c>
      <c r="H106" s="43">
        <v>1.5</v>
      </c>
      <c r="I106" s="20">
        <v>1.5</v>
      </c>
      <c r="J106" s="17" t="s">
        <v>114</v>
      </c>
      <c r="K106" s="17">
        <v>467003028</v>
      </c>
      <c r="L106" s="78"/>
    </row>
    <row r="107" spans="1:12" s="60" customFormat="1" ht="12.75">
      <c r="A107" s="208"/>
      <c r="B107" s="207"/>
      <c r="C107" s="198"/>
      <c r="D107" s="198"/>
      <c r="E107" s="198"/>
      <c r="F107" s="198"/>
      <c r="G107" s="43">
        <v>0</v>
      </c>
      <c r="H107" s="20">
        <v>989.43899999999996</v>
      </c>
      <c r="I107" s="20">
        <v>460.69105000000002</v>
      </c>
      <c r="J107" s="17" t="s">
        <v>115</v>
      </c>
      <c r="K107" s="17">
        <v>467003032</v>
      </c>
      <c r="L107" s="78"/>
    </row>
    <row r="108" spans="1:12" s="60" customFormat="1" ht="12.75">
      <c r="A108" s="175"/>
      <c r="B108" s="179"/>
      <c r="C108" s="177"/>
      <c r="D108" s="177"/>
      <c r="E108" s="177"/>
      <c r="F108" s="177"/>
      <c r="G108" s="43">
        <v>0</v>
      </c>
      <c r="H108" s="20">
        <f>11.0537+1.5184</f>
        <v>12.572099999999999</v>
      </c>
      <c r="I108" s="20">
        <v>12.571960000000001</v>
      </c>
      <c r="J108" s="17" t="s">
        <v>138</v>
      </c>
      <c r="K108" s="17">
        <v>467003015</v>
      </c>
      <c r="L108" s="78"/>
    </row>
    <row r="109" spans="1:12" s="60" customFormat="1" ht="51">
      <c r="A109" s="25" t="s">
        <v>147</v>
      </c>
      <c r="B109" s="17" t="s">
        <v>40</v>
      </c>
      <c r="C109" s="19" t="s">
        <v>1</v>
      </c>
      <c r="D109" s="19" t="s">
        <v>21</v>
      </c>
      <c r="E109" s="19" t="s">
        <v>118</v>
      </c>
      <c r="F109" s="115" t="s">
        <v>76</v>
      </c>
      <c r="G109" s="20">
        <v>11.67</v>
      </c>
      <c r="H109" s="20">
        <v>28.840800000000002</v>
      </c>
      <c r="I109" s="20">
        <v>28.840699999999998</v>
      </c>
      <c r="J109" s="17" t="s">
        <v>114</v>
      </c>
      <c r="K109" s="17">
        <v>467003028</v>
      </c>
      <c r="L109" s="78"/>
    </row>
    <row r="110" spans="1:12" s="60" customFormat="1" ht="27.75" customHeight="1">
      <c r="A110" s="174" t="s">
        <v>148</v>
      </c>
      <c r="B110" s="178" t="s">
        <v>41</v>
      </c>
      <c r="C110" s="176" t="s">
        <v>1</v>
      </c>
      <c r="D110" s="176" t="s">
        <v>21</v>
      </c>
      <c r="E110" s="176" t="s">
        <v>118</v>
      </c>
      <c r="F110" s="176" t="s">
        <v>76</v>
      </c>
      <c r="G110" s="20">
        <v>51.984000000000002</v>
      </c>
      <c r="H110" s="20">
        <v>0</v>
      </c>
      <c r="I110" s="20">
        <v>1.0000000000000001E-5</v>
      </c>
      <c r="J110" s="17" t="s">
        <v>114</v>
      </c>
      <c r="K110" s="17">
        <v>467003028</v>
      </c>
      <c r="L110" s="78"/>
    </row>
    <row r="111" spans="1:12" s="60" customFormat="1" ht="12.75">
      <c r="A111" s="208"/>
      <c r="B111" s="207"/>
      <c r="C111" s="198"/>
      <c r="D111" s="198"/>
      <c r="E111" s="198"/>
      <c r="F111" s="198"/>
      <c r="G111" s="20">
        <v>366.55970000000002</v>
      </c>
      <c r="H111" s="20">
        <v>0.84860000000000002</v>
      </c>
      <c r="I111" s="20">
        <v>0.84862000000000004</v>
      </c>
      <c r="J111" s="17" t="s">
        <v>114</v>
      </c>
      <c r="K111" s="17">
        <v>467003034</v>
      </c>
      <c r="L111" s="82"/>
    </row>
    <row r="112" spans="1:12" s="60" customFormat="1" ht="12.75">
      <c r="A112" s="175"/>
      <c r="B112" s="179"/>
      <c r="C112" s="177"/>
      <c r="D112" s="177"/>
      <c r="E112" s="177"/>
      <c r="F112" s="177"/>
      <c r="G112" s="20">
        <v>0</v>
      </c>
      <c r="H112" s="20">
        <v>1.0249999999999999</v>
      </c>
      <c r="I112" s="20">
        <v>1.0249999999999999</v>
      </c>
      <c r="J112" s="17" t="s">
        <v>138</v>
      </c>
      <c r="K112" s="17">
        <v>467003015</v>
      </c>
      <c r="L112" s="82"/>
    </row>
    <row r="113" spans="1:12" s="60" customFormat="1" ht="27.75" customHeight="1">
      <c r="A113" s="174" t="s">
        <v>149</v>
      </c>
      <c r="B113" s="178" t="s">
        <v>42</v>
      </c>
      <c r="C113" s="176" t="s">
        <v>1</v>
      </c>
      <c r="D113" s="176" t="s">
        <v>21</v>
      </c>
      <c r="E113" s="176" t="s">
        <v>118</v>
      </c>
      <c r="F113" s="176" t="s">
        <v>76</v>
      </c>
      <c r="G113" s="20">
        <v>77.941000000000003</v>
      </c>
      <c r="H113" s="20">
        <v>0.3</v>
      </c>
      <c r="I113" s="43">
        <v>0.3</v>
      </c>
      <c r="J113" s="17" t="s">
        <v>114</v>
      </c>
      <c r="K113" s="17">
        <v>467003028</v>
      </c>
      <c r="L113" s="78"/>
    </row>
    <row r="114" spans="1:12" s="60" customFormat="1" ht="12.75">
      <c r="A114" s="208"/>
      <c r="B114" s="207"/>
      <c r="C114" s="198"/>
      <c r="D114" s="198"/>
      <c r="E114" s="198"/>
      <c r="F114" s="198"/>
      <c r="G114" s="20">
        <v>591.84699999999998</v>
      </c>
      <c r="H114" s="20">
        <v>38.191200000000002</v>
      </c>
      <c r="I114" s="20">
        <v>38.191200000000002</v>
      </c>
      <c r="J114" s="17" t="s">
        <v>114</v>
      </c>
      <c r="K114" s="17">
        <v>467003034</v>
      </c>
      <c r="L114" s="78"/>
    </row>
    <row r="115" spans="1:12" s="60" customFormat="1" ht="12.75">
      <c r="A115" s="175"/>
      <c r="B115" s="179"/>
      <c r="C115" s="177"/>
      <c r="D115" s="177"/>
      <c r="E115" s="177"/>
      <c r="F115" s="177"/>
      <c r="G115" s="20">
        <v>0</v>
      </c>
      <c r="H115" s="20">
        <v>1.7468999999999999</v>
      </c>
      <c r="I115" s="20">
        <v>1.7468999999999999</v>
      </c>
      <c r="J115" s="17" t="s">
        <v>138</v>
      </c>
      <c r="K115" s="17">
        <v>467003015</v>
      </c>
      <c r="L115" s="78"/>
    </row>
    <row r="116" spans="1:12" s="60" customFormat="1" ht="27.75" customHeight="1">
      <c r="A116" s="174" t="s">
        <v>150</v>
      </c>
      <c r="B116" s="178" t="s">
        <v>43</v>
      </c>
      <c r="C116" s="176" t="s">
        <v>1</v>
      </c>
      <c r="D116" s="176" t="s">
        <v>21</v>
      </c>
      <c r="E116" s="176" t="s">
        <v>118</v>
      </c>
      <c r="F116" s="176" t="s">
        <v>76</v>
      </c>
      <c r="G116" s="20">
        <v>51.984000000000002</v>
      </c>
      <c r="H116" s="20">
        <v>0</v>
      </c>
      <c r="I116" s="43"/>
      <c r="J116" s="17" t="s">
        <v>114</v>
      </c>
      <c r="K116" s="17">
        <v>467003028</v>
      </c>
      <c r="L116" s="78"/>
    </row>
    <row r="117" spans="1:12" s="60" customFormat="1" ht="12.75">
      <c r="A117" s="208"/>
      <c r="B117" s="207"/>
      <c r="C117" s="198"/>
      <c r="D117" s="198"/>
      <c r="E117" s="198"/>
      <c r="F117" s="198"/>
      <c r="G117" s="20">
        <v>365.62740000000002</v>
      </c>
      <c r="H117" s="20">
        <v>0</v>
      </c>
      <c r="I117" s="20">
        <v>1.0000000000000001E-5</v>
      </c>
      <c r="J117" s="17" t="s">
        <v>114</v>
      </c>
      <c r="K117" s="17">
        <v>467003034</v>
      </c>
      <c r="L117" s="78"/>
    </row>
    <row r="118" spans="1:12" s="60" customFormat="1" ht="12.75">
      <c r="A118" s="175"/>
      <c r="B118" s="179"/>
      <c r="C118" s="177"/>
      <c r="D118" s="177"/>
      <c r="E118" s="177"/>
      <c r="F118" s="177"/>
      <c r="G118" s="20">
        <v>0</v>
      </c>
      <c r="H118" s="20">
        <v>1.0249999999999999</v>
      </c>
      <c r="I118" s="20">
        <v>1.0248699999999999</v>
      </c>
      <c r="J118" s="17" t="s">
        <v>138</v>
      </c>
      <c r="K118" s="17">
        <v>467003015</v>
      </c>
      <c r="L118" s="78"/>
    </row>
    <row r="119" spans="1:12" s="60" customFormat="1" ht="15" customHeight="1">
      <c r="A119" s="184"/>
      <c r="B119" s="137" t="s">
        <v>151</v>
      </c>
      <c r="C119" s="181" t="s">
        <v>1</v>
      </c>
      <c r="D119" s="71"/>
      <c r="E119" s="71"/>
      <c r="F119" s="217"/>
      <c r="G119" s="29">
        <f>SUM(G120:G122)</f>
        <v>483.99919999999997</v>
      </c>
      <c r="H119" s="29">
        <f t="shared" ref="H119:I119" si="28">SUM(H120:H122)</f>
        <v>320.21339999999998</v>
      </c>
      <c r="I119" s="29">
        <f t="shared" si="28"/>
        <v>319.79300000000001</v>
      </c>
      <c r="J119" s="18"/>
      <c r="K119" s="18"/>
      <c r="L119" s="78"/>
    </row>
    <row r="120" spans="1:12" s="60" customFormat="1" ht="15" customHeight="1">
      <c r="A120" s="185"/>
      <c r="B120" s="181" t="s">
        <v>152</v>
      </c>
      <c r="C120" s="182"/>
      <c r="D120" s="72"/>
      <c r="E120" s="72"/>
      <c r="F120" s="218"/>
      <c r="G120" s="29">
        <f>G123+G125</f>
        <v>74</v>
      </c>
      <c r="H120" s="29">
        <f t="shared" ref="H120:I120" si="29">H123+H125</f>
        <v>0</v>
      </c>
      <c r="I120" s="29">
        <f t="shared" si="29"/>
        <v>0</v>
      </c>
      <c r="J120" s="23" t="s">
        <v>114</v>
      </c>
      <c r="K120" s="23">
        <v>467003028</v>
      </c>
      <c r="L120" s="78"/>
    </row>
    <row r="121" spans="1:12" s="60" customFormat="1" ht="15" customHeight="1">
      <c r="A121" s="185"/>
      <c r="B121" s="182"/>
      <c r="C121" s="182"/>
      <c r="D121" s="73"/>
      <c r="E121" s="73"/>
      <c r="F121" s="219"/>
      <c r="G121" s="29">
        <f>G126+G127</f>
        <v>409.99919999999997</v>
      </c>
      <c r="H121" s="29">
        <f t="shared" ref="H121:I121" si="30">H126+H127</f>
        <v>319.91339999999997</v>
      </c>
      <c r="I121" s="29">
        <f t="shared" si="30"/>
        <v>319.49299999999999</v>
      </c>
      <c r="J121" s="23" t="s">
        <v>114</v>
      </c>
      <c r="K121" s="23">
        <v>467003034</v>
      </c>
      <c r="L121" s="78"/>
    </row>
    <row r="122" spans="1:12" s="60" customFormat="1" ht="15" customHeight="1">
      <c r="A122" s="186"/>
      <c r="B122" s="183"/>
      <c r="C122" s="183"/>
      <c r="D122" s="130"/>
      <c r="E122" s="130"/>
      <c r="F122" s="129"/>
      <c r="G122" s="29">
        <f>G124</f>
        <v>0</v>
      </c>
      <c r="H122" s="29">
        <f t="shared" ref="H122:I122" si="31">H124</f>
        <v>0.3</v>
      </c>
      <c r="I122" s="29">
        <f t="shared" si="31"/>
        <v>0.3</v>
      </c>
      <c r="J122" s="23" t="s">
        <v>138</v>
      </c>
      <c r="K122" s="23">
        <v>467003015</v>
      </c>
      <c r="L122" s="78"/>
    </row>
    <row r="123" spans="1:12" s="60" customFormat="1" ht="51">
      <c r="A123" s="25" t="s">
        <v>153</v>
      </c>
      <c r="B123" s="17" t="s">
        <v>45</v>
      </c>
      <c r="C123" s="115" t="s">
        <v>1</v>
      </c>
      <c r="D123" s="115" t="s">
        <v>21</v>
      </c>
      <c r="E123" s="115" t="s">
        <v>118</v>
      </c>
      <c r="F123" s="115" t="s">
        <v>76</v>
      </c>
      <c r="G123" s="20">
        <v>40</v>
      </c>
      <c r="H123" s="20">
        <v>0</v>
      </c>
      <c r="I123" s="43"/>
      <c r="J123" s="17" t="s">
        <v>114</v>
      </c>
      <c r="K123" s="17">
        <v>467003028</v>
      </c>
      <c r="L123" s="78"/>
    </row>
    <row r="124" spans="1:12" s="60" customFormat="1" ht="51">
      <c r="A124" s="25" t="s">
        <v>154</v>
      </c>
      <c r="B124" s="17" t="s">
        <v>564</v>
      </c>
      <c r="C124" s="126" t="s">
        <v>1</v>
      </c>
      <c r="D124" s="126" t="s">
        <v>21</v>
      </c>
      <c r="E124" s="126" t="s">
        <v>118</v>
      </c>
      <c r="F124" s="126" t="s">
        <v>76</v>
      </c>
      <c r="G124" s="20">
        <v>0</v>
      </c>
      <c r="H124" s="20">
        <v>0.3</v>
      </c>
      <c r="I124" s="110">
        <v>0.3</v>
      </c>
      <c r="J124" s="17" t="s">
        <v>138</v>
      </c>
      <c r="K124" s="17">
        <v>467003015</v>
      </c>
      <c r="L124" s="78"/>
    </row>
    <row r="125" spans="1:12" s="60" customFormat="1" ht="51">
      <c r="A125" s="25" t="s">
        <v>156</v>
      </c>
      <c r="B125" s="17" t="s">
        <v>155</v>
      </c>
      <c r="C125" s="115" t="s">
        <v>1</v>
      </c>
      <c r="D125" s="115" t="s">
        <v>21</v>
      </c>
      <c r="E125" s="115" t="s">
        <v>118</v>
      </c>
      <c r="F125" s="115" t="s">
        <v>76</v>
      </c>
      <c r="G125" s="20">
        <v>34</v>
      </c>
      <c r="H125" s="20">
        <v>0</v>
      </c>
      <c r="I125" s="43"/>
      <c r="J125" s="17" t="s">
        <v>114</v>
      </c>
      <c r="K125" s="17">
        <v>467003028</v>
      </c>
      <c r="L125" s="78"/>
    </row>
    <row r="126" spans="1:12" s="60" customFormat="1" ht="51">
      <c r="A126" s="25" t="s">
        <v>158</v>
      </c>
      <c r="B126" s="17" t="s">
        <v>157</v>
      </c>
      <c r="C126" s="126" t="s">
        <v>1</v>
      </c>
      <c r="D126" s="126" t="s">
        <v>21</v>
      </c>
      <c r="E126" s="126" t="s">
        <v>118</v>
      </c>
      <c r="F126" s="126" t="s">
        <v>76</v>
      </c>
      <c r="G126" s="20">
        <v>309.99919999999997</v>
      </c>
      <c r="H126" s="20">
        <v>309.99919999999997</v>
      </c>
      <c r="I126" s="20">
        <v>309.57900000000001</v>
      </c>
      <c r="J126" s="17" t="s">
        <v>114</v>
      </c>
      <c r="K126" s="17">
        <v>467003034</v>
      </c>
      <c r="L126" s="78"/>
    </row>
    <row r="127" spans="1:12" s="60" customFormat="1" ht="51">
      <c r="A127" s="25" t="s">
        <v>162</v>
      </c>
      <c r="B127" s="17" t="s">
        <v>159</v>
      </c>
      <c r="C127" s="126" t="s">
        <v>1</v>
      </c>
      <c r="D127" s="126" t="s">
        <v>21</v>
      </c>
      <c r="E127" s="126" t="s">
        <v>118</v>
      </c>
      <c r="F127" s="126" t="s">
        <v>76</v>
      </c>
      <c r="G127" s="20">
        <v>100</v>
      </c>
      <c r="H127" s="20">
        <v>9.9141999999999992</v>
      </c>
      <c r="I127" s="20">
        <v>9.9139999999999997</v>
      </c>
      <c r="J127" s="17" t="s">
        <v>114</v>
      </c>
      <c r="K127" s="17">
        <v>467003034</v>
      </c>
      <c r="L127" s="78"/>
    </row>
    <row r="128" spans="1:12" s="60" customFormat="1" ht="13.5">
      <c r="A128" s="174"/>
      <c r="B128" s="137" t="s">
        <v>160</v>
      </c>
      <c r="C128" s="181" t="s">
        <v>1</v>
      </c>
      <c r="D128" s="131"/>
      <c r="E128" s="131"/>
      <c r="F128" s="176"/>
      <c r="G128" s="29">
        <f>SUM(G129:G132)</f>
        <v>4454.4234999999999</v>
      </c>
      <c r="H128" s="29">
        <f t="shared" ref="H128:I128" si="32">SUM(H129:H132)</f>
        <v>1853.8917000000004</v>
      </c>
      <c r="I128" s="29">
        <f t="shared" si="32"/>
        <v>1833.721127</v>
      </c>
      <c r="J128" s="17"/>
      <c r="K128" s="18"/>
      <c r="L128" s="78"/>
    </row>
    <row r="129" spans="1:12" s="60" customFormat="1" ht="15" customHeight="1">
      <c r="A129" s="208"/>
      <c r="B129" s="181" t="s">
        <v>161</v>
      </c>
      <c r="C129" s="182"/>
      <c r="D129" s="132"/>
      <c r="E129" s="132"/>
      <c r="F129" s="198"/>
      <c r="G129" s="29">
        <f>G173</f>
        <v>55.103000000000002</v>
      </c>
      <c r="H129" s="29">
        <f t="shared" ref="H129:I129" si="33">H173</f>
        <v>55.103000000000002</v>
      </c>
      <c r="I129" s="29">
        <f t="shared" si="33"/>
        <v>34.934049999999999</v>
      </c>
      <c r="J129" s="23" t="s">
        <v>115</v>
      </c>
      <c r="K129" s="23">
        <v>467003032</v>
      </c>
      <c r="L129" s="78"/>
    </row>
    <row r="130" spans="1:12" s="60" customFormat="1" ht="12.75" customHeight="1">
      <c r="A130" s="208"/>
      <c r="B130" s="182"/>
      <c r="C130" s="182"/>
      <c r="D130" s="132"/>
      <c r="E130" s="132"/>
      <c r="F130" s="198"/>
      <c r="G130" s="29">
        <f>G133+G136+G139+G142+G144+G146+G148+G150+G152+G154+G156+G158+G160+G162+G164+G166+G168+G170+G172+G174+G175+G177+G179+G181+G182+G184+G186+G187+G188+G189+G191+G192+G193+G194</f>
        <v>718.78599999999994</v>
      </c>
      <c r="H130" s="29">
        <f t="shared" ref="H130:I130" si="34">H133+H136+H139+H142+H144+H146+H148+H150+H152+H154+H156+H158+H160+H162+H164+H166+H168+H170+H172+H174+H175+H177+H179+H181+H182+H184+H186+H187+H188+H189+H191+H192+H193+H194</f>
        <v>262.57499999999999</v>
      </c>
      <c r="I130" s="29">
        <f t="shared" si="34"/>
        <v>262.574297</v>
      </c>
      <c r="J130" s="23" t="s">
        <v>114</v>
      </c>
      <c r="K130" s="23">
        <v>467003028</v>
      </c>
      <c r="L130" s="78"/>
    </row>
    <row r="131" spans="1:12" s="60" customFormat="1" ht="12.75" customHeight="1">
      <c r="A131" s="208"/>
      <c r="B131" s="182"/>
      <c r="C131" s="182"/>
      <c r="D131" s="132"/>
      <c r="E131" s="132"/>
      <c r="F131" s="198"/>
      <c r="G131" s="29">
        <f>G134+G137+G140+G143+G145+G147+G149+G151+G153+G155+G157+G159+G161+G163+G165+G167+G169+G171+G176+G178+G180+G183+G185+G190</f>
        <v>3629.2824999999998</v>
      </c>
      <c r="H131" s="29">
        <f t="shared" ref="H131:I131" si="35">H134+H137+H140+H143+H145+H147+H149+H151+H153+H155+H157+H159+H161+H163+H165+H167+H169+H171+H176+H178+H180+H183+H185+H190</f>
        <v>1526.5717000000002</v>
      </c>
      <c r="I131" s="29">
        <f t="shared" si="35"/>
        <v>1526.5710800000002</v>
      </c>
      <c r="J131" s="23" t="s">
        <v>114</v>
      </c>
      <c r="K131" s="23">
        <v>467003034</v>
      </c>
      <c r="L131" s="78"/>
    </row>
    <row r="132" spans="1:12" s="60" customFormat="1" ht="12.75" customHeight="1">
      <c r="A132" s="175"/>
      <c r="B132" s="183"/>
      <c r="C132" s="183"/>
      <c r="D132" s="133"/>
      <c r="E132" s="133"/>
      <c r="F132" s="177"/>
      <c r="G132" s="29">
        <f>G135+G138+G141</f>
        <v>51.251999999999995</v>
      </c>
      <c r="H132" s="29">
        <f t="shared" ref="H132:I132" si="36">H135+H138+H141</f>
        <v>9.6419999999999995</v>
      </c>
      <c r="I132" s="29">
        <f t="shared" si="36"/>
        <v>9.6417000000000002</v>
      </c>
      <c r="J132" s="23" t="s">
        <v>138</v>
      </c>
      <c r="K132" s="23">
        <v>467003015</v>
      </c>
      <c r="L132" s="78"/>
    </row>
    <row r="133" spans="1:12" s="60" customFormat="1" ht="25.5" customHeight="1">
      <c r="A133" s="174" t="s">
        <v>165</v>
      </c>
      <c r="B133" s="178" t="s">
        <v>163</v>
      </c>
      <c r="C133" s="176" t="s">
        <v>1</v>
      </c>
      <c r="D133" s="176" t="s">
        <v>21</v>
      </c>
      <c r="E133" s="176" t="s">
        <v>118</v>
      </c>
      <c r="F133" s="176" t="s">
        <v>164</v>
      </c>
      <c r="G133" s="20">
        <v>15</v>
      </c>
      <c r="H133" s="20">
        <v>4.1997999999999998</v>
      </c>
      <c r="I133" s="20">
        <v>4.1997999999999998</v>
      </c>
      <c r="J133" s="17" t="s">
        <v>114</v>
      </c>
      <c r="K133" s="17">
        <v>467003028</v>
      </c>
      <c r="L133" s="78"/>
    </row>
    <row r="134" spans="1:12" s="60" customFormat="1" ht="12.75">
      <c r="A134" s="208"/>
      <c r="B134" s="207"/>
      <c r="C134" s="198"/>
      <c r="D134" s="198"/>
      <c r="E134" s="198"/>
      <c r="F134" s="198"/>
      <c r="G134" s="20">
        <v>0</v>
      </c>
      <c r="H134" s="20">
        <v>68.599500000000006</v>
      </c>
      <c r="I134" s="20">
        <v>68.599459999999993</v>
      </c>
      <c r="J134" s="17" t="s">
        <v>114</v>
      </c>
      <c r="K134" s="17">
        <v>467003034</v>
      </c>
      <c r="L134" s="78"/>
    </row>
    <row r="135" spans="1:12" s="60" customFormat="1" ht="12.75">
      <c r="A135" s="175"/>
      <c r="B135" s="179"/>
      <c r="C135" s="177"/>
      <c r="D135" s="177"/>
      <c r="E135" s="177"/>
      <c r="F135" s="177"/>
      <c r="G135" s="20">
        <v>17.084</v>
      </c>
      <c r="H135" s="20">
        <v>3.214</v>
      </c>
      <c r="I135" s="20">
        <v>3.2139000000000002</v>
      </c>
      <c r="J135" s="17" t="s">
        <v>138</v>
      </c>
      <c r="K135" s="17">
        <v>467003015</v>
      </c>
      <c r="L135" s="78"/>
    </row>
    <row r="136" spans="1:12" s="60" customFormat="1" ht="27.75" customHeight="1">
      <c r="A136" s="174" t="s">
        <v>167</v>
      </c>
      <c r="B136" s="178" t="s">
        <v>166</v>
      </c>
      <c r="C136" s="176" t="s">
        <v>1</v>
      </c>
      <c r="D136" s="176" t="s">
        <v>21</v>
      </c>
      <c r="E136" s="176" t="s">
        <v>118</v>
      </c>
      <c r="F136" s="176" t="s">
        <v>164</v>
      </c>
      <c r="G136" s="20">
        <v>15</v>
      </c>
      <c r="H136" s="20">
        <v>4.1997999999999998</v>
      </c>
      <c r="I136" s="20">
        <v>4.1997999999999998</v>
      </c>
      <c r="J136" s="17" t="s">
        <v>114</v>
      </c>
      <c r="K136" s="17">
        <v>467003028</v>
      </c>
      <c r="L136" s="78"/>
    </row>
    <row r="137" spans="1:12" s="60" customFormat="1" ht="15.75" customHeight="1">
      <c r="A137" s="208"/>
      <c r="B137" s="207"/>
      <c r="C137" s="198"/>
      <c r="D137" s="198"/>
      <c r="E137" s="198"/>
      <c r="F137" s="198"/>
      <c r="G137" s="20">
        <v>0</v>
      </c>
      <c r="H137" s="20">
        <v>66</v>
      </c>
      <c r="I137" s="20">
        <v>66</v>
      </c>
      <c r="J137" s="17" t="s">
        <v>114</v>
      </c>
      <c r="K137" s="17">
        <v>467003034</v>
      </c>
      <c r="L137" s="78"/>
    </row>
    <row r="138" spans="1:12" s="60" customFormat="1" ht="12.75">
      <c r="A138" s="175"/>
      <c r="B138" s="179"/>
      <c r="C138" s="177"/>
      <c r="D138" s="177"/>
      <c r="E138" s="177"/>
      <c r="F138" s="177"/>
      <c r="G138" s="20">
        <v>17.084</v>
      </c>
      <c r="H138" s="20">
        <v>3.214</v>
      </c>
      <c r="I138" s="20">
        <v>3.2139000000000002</v>
      </c>
      <c r="J138" s="17" t="s">
        <v>138</v>
      </c>
      <c r="K138" s="17">
        <v>467003015</v>
      </c>
      <c r="L138" s="78"/>
    </row>
    <row r="139" spans="1:12" s="60" customFormat="1" ht="27.75" customHeight="1">
      <c r="A139" s="174" t="s">
        <v>169</v>
      </c>
      <c r="B139" s="178" t="s">
        <v>168</v>
      </c>
      <c r="C139" s="176" t="s">
        <v>1</v>
      </c>
      <c r="D139" s="176" t="s">
        <v>21</v>
      </c>
      <c r="E139" s="176" t="s">
        <v>118</v>
      </c>
      <c r="F139" s="176" t="s">
        <v>164</v>
      </c>
      <c r="G139" s="20">
        <v>15</v>
      </c>
      <c r="H139" s="20">
        <v>4.4446000000000003</v>
      </c>
      <c r="I139" s="20">
        <v>4.4446000000000003</v>
      </c>
      <c r="J139" s="17" t="s">
        <v>114</v>
      </c>
      <c r="K139" s="17">
        <v>467003028</v>
      </c>
      <c r="L139" s="78"/>
    </row>
    <row r="140" spans="1:12" s="60" customFormat="1" ht="12.75">
      <c r="A140" s="208"/>
      <c r="B140" s="207"/>
      <c r="C140" s="198"/>
      <c r="D140" s="198"/>
      <c r="E140" s="198"/>
      <c r="F140" s="198"/>
      <c r="G140" s="20">
        <v>0</v>
      </c>
      <c r="H140" s="20">
        <v>66</v>
      </c>
      <c r="I140" s="20">
        <v>66</v>
      </c>
      <c r="J140" s="17" t="s">
        <v>114</v>
      </c>
      <c r="K140" s="17">
        <v>467003034</v>
      </c>
      <c r="L140" s="78"/>
    </row>
    <row r="141" spans="1:12" s="60" customFormat="1" ht="12.75">
      <c r="A141" s="175"/>
      <c r="B141" s="179"/>
      <c r="C141" s="177"/>
      <c r="D141" s="177"/>
      <c r="E141" s="177"/>
      <c r="F141" s="177"/>
      <c r="G141" s="20">
        <v>17.084</v>
      </c>
      <c r="H141" s="20">
        <v>3.214</v>
      </c>
      <c r="I141" s="20">
        <v>3.2139000000000002</v>
      </c>
      <c r="J141" s="17" t="s">
        <v>138</v>
      </c>
      <c r="K141" s="17">
        <v>467003015</v>
      </c>
      <c r="L141" s="78"/>
    </row>
    <row r="142" spans="1:12" s="60" customFormat="1" ht="27.75" customHeight="1">
      <c r="A142" s="174" t="s">
        <v>172</v>
      </c>
      <c r="B142" s="178" t="s">
        <v>170</v>
      </c>
      <c r="C142" s="176" t="s">
        <v>1</v>
      </c>
      <c r="D142" s="176" t="s">
        <v>21</v>
      </c>
      <c r="E142" s="176" t="s">
        <v>118</v>
      </c>
      <c r="F142" s="176" t="s">
        <v>171</v>
      </c>
      <c r="G142" s="20">
        <v>5.9720000000000004</v>
      </c>
      <c r="H142" s="20">
        <v>4.2748999999999997</v>
      </c>
      <c r="I142" s="20">
        <v>4.2747999999999999</v>
      </c>
      <c r="J142" s="17" t="s">
        <v>114</v>
      </c>
      <c r="K142" s="17">
        <v>467003028</v>
      </c>
      <c r="L142" s="78"/>
    </row>
    <row r="143" spans="1:12" s="60" customFormat="1" ht="12.75">
      <c r="A143" s="175"/>
      <c r="B143" s="179"/>
      <c r="C143" s="177"/>
      <c r="D143" s="177"/>
      <c r="E143" s="177"/>
      <c r="F143" s="177"/>
      <c r="G143" s="20">
        <v>256.54000000000002</v>
      </c>
      <c r="H143" s="20">
        <v>42.826900000000002</v>
      </c>
      <c r="I143" s="20">
        <v>42.82685</v>
      </c>
      <c r="J143" s="17" t="s">
        <v>114</v>
      </c>
      <c r="K143" s="17">
        <v>467003034</v>
      </c>
      <c r="L143" s="78"/>
    </row>
    <row r="144" spans="1:12" s="60" customFormat="1" ht="28.5" customHeight="1">
      <c r="A144" s="174" t="s">
        <v>174</v>
      </c>
      <c r="B144" s="178" t="s">
        <v>173</v>
      </c>
      <c r="C144" s="176" t="s">
        <v>1</v>
      </c>
      <c r="D144" s="176" t="s">
        <v>21</v>
      </c>
      <c r="E144" s="176" t="s">
        <v>118</v>
      </c>
      <c r="F144" s="176" t="s">
        <v>171</v>
      </c>
      <c r="G144" s="20">
        <v>5.9720000000000004</v>
      </c>
      <c r="H144" s="20">
        <v>4.2748999999999997</v>
      </c>
      <c r="I144" s="20">
        <v>4.2747999999999999</v>
      </c>
      <c r="J144" s="17" t="s">
        <v>114</v>
      </c>
      <c r="K144" s="17">
        <v>467003028</v>
      </c>
      <c r="L144" s="78"/>
    </row>
    <row r="145" spans="1:12" s="60" customFormat="1" ht="12.75">
      <c r="A145" s="175"/>
      <c r="B145" s="179"/>
      <c r="C145" s="177"/>
      <c r="D145" s="177"/>
      <c r="E145" s="177"/>
      <c r="F145" s="177"/>
      <c r="G145" s="20">
        <v>256.53800000000001</v>
      </c>
      <c r="H145" s="20">
        <v>42.811500000000002</v>
      </c>
      <c r="I145" s="20">
        <v>42.81147</v>
      </c>
      <c r="J145" s="17" t="s">
        <v>114</v>
      </c>
      <c r="K145" s="17">
        <v>467003034</v>
      </c>
      <c r="L145" s="78"/>
    </row>
    <row r="146" spans="1:12" s="60" customFormat="1" ht="27.75" customHeight="1">
      <c r="A146" s="174" t="s">
        <v>176</v>
      </c>
      <c r="B146" s="178" t="s">
        <v>175</v>
      </c>
      <c r="C146" s="176" t="s">
        <v>1</v>
      </c>
      <c r="D146" s="176" t="s">
        <v>21</v>
      </c>
      <c r="E146" s="176" t="s">
        <v>118</v>
      </c>
      <c r="F146" s="176" t="s">
        <v>171</v>
      </c>
      <c r="G146" s="20">
        <v>5.6429999999999998</v>
      </c>
      <c r="H146" s="20">
        <v>3.9295</v>
      </c>
      <c r="I146" s="20">
        <v>3.9295</v>
      </c>
      <c r="J146" s="17" t="s">
        <v>114</v>
      </c>
      <c r="K146" s="17">
        <v>467003028</v>
      </c>
      <c r="L146" s="78"/>
    </row>
    <row r="147" spans="1:12" s="60" customFormat="1" ht="12.75">
      <c r="A147" s="175"/>
      <c r="B147" s="179"/>
      <c r="C147" s="177"/>
      <c r="D147" s="177"/>
      <c r="E147" s="177"/>
      <c r="F147" s="177"/>
      <c r="G147" s="20">
        <v>246.63200000000001</v>
      </c>
      <c r="H147" s="20">
        <v>61.554200000000002</v>
      </c>
      <c r="I147" s="20">
        <v>61.554119999999998</v>
      </c>
      <c r="J147" s="17" t="s">
        <v>114</v>
      </c>
      <c r="K147" s="17">
        <v>467003034</v>
      </c>
      <c r="L147" s="78"/>
    </row>
    <row r="148" spans="1:12" s="60" customFormat="1" ht="29.25" customHeight="1">
      <c r="A148" s="174" t="s">
        <v>178</v>
      </c>
      <c r="B148" s="178" t="s">
        <v>177</v>
      </c>
      <c r="C148" s="176" t="s">
        <v>1</v>
      </c>
      <c r="D148" s="176" t="s">
        <v>21</v>
      </c>
      <c r="E148" s="176" t="s">
        <v>118</v>
      </c>
      <c r="F148" s="176" t="s">
        <v>171</v>
      </c>
      <c r="G148" s="20">
        <v>5.6429999999999998</v>
      </c>
      <c r="H148" s="20">
        <v>4.0045999999999999</v>
      </c>
      <c r="I148" s="20">
        <v>4.0045000000000002</v>
      </c>
      <c r="J148" s="17" t="s">
        <v>114</v>
      </c>
      <c r="K148" s="17">
        <v>467003028</v>
      </c>
      <c r="L148" s="78"/>
    </row>
    <row r="149" spans="1:12" s="60" customFormat="1" ht="12.75">
      <c r="A149" s="175"/>
      <c r="B149" s="179"/>
      <c r="C149" s="177"/>
      <c r="D149" s="177"/>
      <c r="E149" s="177"/>
      <c r="F149" s="177"/>
      <c r="G149" s="20">
        <v>256.53800000000001</v>
      </c>
      <c r="H149" s="20">
        <v>42.445799999999998</v>
      </c>
      <c r="I149" s="20">
        <v>42.445720000000001</v>
      </c>
      <c r="J149" s="17" t="s">
        <v>114</v>
      </c>
      <c r="K149" s="17">
        <v>467003034</v>
      </c>
      <c r="L149" s="78"/>
    </row>
    <row r="150" spans="1:12" s="60" customFormat="1" ht="26.25" customHeight="1">
      <c r="A150" s="174" t="s">
        <v>180</v>
      </c>
      <c r="B150" s="178" t="s">
        <v>179</v>
      </c>
      <c r="C150" s="176" t="s">
        <v>1</v>
      </c>
      <c r="D150" s="176" t="s">
        <v>21</v>
      </c>
      <c r="E150" s="176" t="s">
        <v>118</v>
      </c>
      <c r="F150" s="176" t="s">
        <v>171</v>
      </c>
      <c r="G150" s="20">
        <v>5.6429999999999998</v>
      </c>
      <c r="H150" s="20">
        <v>4.0045999999999999</v>
      </c>
      <c r="I150" s="20">
        <v>4.0045000000000002</v>
      </c>
      <c r="J150" s="17" t="s">
        <v>114</v>
      </c>
      <c r="K150" s="17">
        <v>467003028</v>
      </c>
      <c r="L150" s="78"/>
    </row>
    <row r="151" spans="1:12" s="60" customFormat="1" ht="12.75">
      <c r="A151" s="175"/>
      <c r="B151" s="179"/>
      <c r="C151" s="177"/>
      <c r="D151" s="177"/>
      <c r="E151" s="177"/>
      <c r="F151" s="177"/>
      <c r="G151" s="20">
        <v>256.53800000000001</v>
      </c>
      <c r="H151" s="20">
        <v>42.4467</v>
      </c>
      <c r="I151" s="20">
        <v>42.4467</v>
      </c>
      <c r="J151" s="17" t="s">
        <v>114</v>
      </c>
      <c r="K151" s="17">
        <v>467003034</v>
      </c>
      <c r="L151" s="78"/>
    </row>
    <row r="152" spans="1:12" s="60" customFormat="1" ht="27" customHeight="1">
      <c r="A152" s="174" t="s">
        <v>182</v>
      </c>
      <c r="B152" s="178" t="s">
        <v>181</v>
      </c>
      <c r="C152" s="176" t="s">
        <v>1</v>
      </c>
      <c r="D152" s="176" t="s">
        <v>21</v>
      </c>
      <c r="E152" s="176" t="s">
        <v>118</v>
      </c>
      <c r="F152" s="176" t="s">
        <v>171</v>
      </c>
      <c r="G152" s="20">
        <v>5.6890000000000001</v>
      </c>
      <c r="H152" s="20">
        <v>4.0045999999999999</v>
      </c>
      <c r="I152" s="20">
        <v>4.0045000000000002</v>
      </c>
      <c r="J152" s="17" t="s">
        <v>114</v>
      </c>
      <c r="K152" s="17">
        <v>467003028</v>
      </c>
      <c r="L152" s="78"/>
    </row>
    <row r="153" spans="1:12" s="60" customFormat="1" ht="12.75">
      <c r="A153" s="175"/>
      <c r="B153" s="179"/>
      <c r="C153" s="177"/>
      <c r="D153" s="177"/>
      <c r="E153" s="177"/>
      <c r="F153" s="177"/>
      <c r="G153" s="20">
        <v>256.53800000000001</v>
      </c>
      <c r="H153" s="20">
        <v>42.368000000000002</v>
      </c>
      <c r="I153" s="20">
        <v>42.36795</v>
      </c>
      <c r="J153" s="17" t="s">
        <v>114</v>
      </c>
      <c r="K153" s="17">
        <v>467003034</v>
      </c>
      <c r="L153" s="78"/>
    </row>
    <row r="154" spans="1:12" s="60" customFormat="1" ht="25.5" customHeight="1">
      <c r="A154" s="174" t="s">
        <v>184</v>
      </c>
      <c r="B154" s="178" t="s">
        <v>183</v>
      </c>
      <c r="C154" s="176" t="s">
        <v>1</v>
      </c>
      <c r="D154" s="176" t="s">
        <v>21</v>
      </c>
      <c r="E154" s="176" t="s">
        <v>118</v>
      </c>
      <c r="F154" s="176" t="s">
        <v>171</v>
      </c>
      <c r="G154" s="20">
        <v>5.6890000000000001</v>
      </c>
      <c r="H154" s="20">
        <v>4.0045999999999999</v>
      </c>
      <c r="I154" s="20">
        <v>4.0045000000000002</v>
      </c>
      <c r="J154" s="17" t="s">
        <v>114</v>
      </c>
      <c r="K154" s="17">
        <v>467003028</v>
      </c>
      <c r="L154" s="78"/>
    </row>
    <row r="155" spans="1:12" s="60" customFormat="1" ht="12.75">
      <c r="A155" s="175"/>
      <c r="B155" s="179"/>
      <c r="C155" s="177"/>
      <c r="D155" s="177"/>
      <c r="E155" s="177"/>
      <c r="F155" s="177"/>
      <c r="G155" s="20">
        <v>256.53800000000001</v>
      </c>
      <c r="H155" s="20">
        <v>61.469900000000003</v>
      </c>
      <c r="I155" s="20">
        <v>61.469900000000003</v>
      </c>
      <c r="J155" s="17" t="s">
        <v>114</v>
      </c>
      <c r="K155" s="17">
        <v>467003034</v>
      </c>
      <c r="L155" s="78"/>
    </row>
    <row r="156" spans="1:12" s="60" customFormat="1" ht="26.25" customHeight="1">
      <c r="A156" s="174" t="s">
        <v>186</v>
      </c>
      <c r="B156" s="178" t="s">
        <v>185</v>
      </c>
      <c r="C156" s="176" t="s">
        <v>1</v>
      </c>
      <c r="D156" s="176" t="s">
        <v>21</v>
      </c>
      <c r="E156" s="176" t="s">
        <v>118</v>
      </c>
      <c r="F156" s="176" t="s">
        <v>171</v>
      </c>
      <c r="G156" s="20">
        <v>5.6890000000000001</v>
      </c>
      <c r="H156" s="20">
        <v>4.0045999999999999</v>
      </c>
      <c r="I156" s="20">
        <v>4.0045000000000002</v>
      </c>
      <c r="J156" s="17" t="s">
        <v>114</v>
      </c>
      <c r="K156" s="17">
        <v>467003028</v>
      </c>
      <c r="L156" s="78"/>
    </row>
    <row r="157" spans="1:12" s="60" customFormat="1" ht="12.75">
      <c r="A157" s="175"/>
      <c r="B157" s="179"/>
      <c r="C157" s="177"/>
      <c r="D157" s="177"/>
      <c r="E157" s="177"/>
      <c r="F157" s="177"/>
      <c r="G157" s="20">
        <v>256.53800000000001</v>
      </c>
      <c r="H157" s="20">
        <v>60</v>
      </c>
      <c r="I157" s="20">
        <v>60</v>
      </c>
      <c r="J157" s="17" t="s">
        <v>114</v>
      </c>
      <c r="K157" s="17">
        <v>467003034</v>
      </c>
      <c r="L157" s="78"/>
    </row>
    <row r="158" spans="1:12" s="60" customFormat="1" ht="26.25" customHeight="1">
      <c r="A158" s="174" t="s">
        <v>188</v>
      </c>
      <c r="B158" s="178" t="s">
        <v>187</v>
      </c>
      <c r="C158" s="176" t="s">
        <v>1</v>
      </c>
      <c r="D158" s="176" t="s">
        <v>21</v>
      </c>
      <c r="E158" s="176" t="s">
        <v>118</v>
      </c>
      <c r="F158" s="176" t="s">
        <v>76</v>
      </c>
      <c r="G158" s="20">
        <v>34.284999999999997</v>
      </c>
      <c r="H158" s="20">
        <v>12.9793</v>
      </c>
      <c r="I158" s="20">
        <v>12.979227</v>
      </c>
      <c r="J158" s="17" t="s">
        <v>114</v>
      </c>
      <c r="K158" s="17">
        <v>467003028</v>
      </c>
      <c r="L158" s="78"/>
    </row>
    <row r="159" spans="1:12" s="60" customFormat="1" ht="12.75">
      <c r="A159" s="175"/>
      <c r="B159" s="179"/>
      <c r="C159" s="177"/>
      <c r="D159" s="177"/>
      <c r="E159" s="177"/>
      <c r="F159" s="177"/>
      <c r="G159" s="20">
        <v>129.97190000000001</v>
      </c>
      <c r="H159" s="20">
        <v>44.885300000000001</v>
      </c>
      <c r="I159" s="20">
        <v>44.885129999999997</v>
      </c>
      <c r="J159" s="17" t="s">
        <v>114</v>
      </c>
      <c r="K159" s="17">
        <v>467003034</v>
      </c>
      <c r="L159" s="78"/>
    </row>
    <row r="160" spans="1:12" s="60" customFormat="1" ht="25.5" customHeight="1">
      <c r="A160" s="174" t="s">
        <v>190</v>
      </c>
      <c r="B160" s="178" t="s">
        <v>189</v>
      </c>
      <c r="C160" s="176" t="s">
        <v>1</v>
      </c>
      <c r="D160" s="176" t="s">
        <v>21</v>
      </c>
      <c r="E160" s="176" t="s">
        <v>118</v>
      </c>
      <c r="F160" s="176" t="s">
        <v>76</v>
      </c>
      <c r="G160" s="20">
        <v>13.94</v>
      </c>
      <c r="H160" s="20">
        <v>0.81189999999999996</v>
      </c>
      <c r="I160" s="20">
        <v>0.81189999999999996</v>
      </c>
      <c r="J160" s="17" t="s">
        <v>114</v>
      </c>
      <c r="K160" s="17">
        <v>467003028</v>
      </c>
      <c r="L160" s="78"/>
    </row>
    <row r="161" spans="1:12" s="60" customFormat="1" ht="12.75">
      <c r="A161" s="175"/>
      <c r="B161" s="179"/>
      <c r="C161" s="177"/>
      <c r="D161" s="177"/>
      <c r="E161" s="177"/>
      <c r="F161" s="177"/>
      <c r="G161" s="20">
        <v>205.5718</v>
      </c>
      <c r="H161" s="20">
        <v>135.55529999999999</v>
      </c>
      <c r="I161" s="20">
        <v>135.55529999999999</v>
      </c>
      <c r="J161" s="17" t="s">
        <v>114</v>
      </c>
      <c r="K161" s="17">
        <v>467003034</v>
      </c>
      <c r="L161" s="78"/>
    </row>
    <row r="162" spans="1:12" s="60" customFormat="1" ht="27.75" customHeight="1">
      <c r="A162" s="174" t="s">
        <v>192</v>
      </c>
      <c r="B162" s="178" t="s">
        <v>191</v>
      </c>
      <c r="C162" s="176" t="s">
        <v>1</v>
      </c>
      <c r="D162" s="176" t="s">
        <v>21</v>
      </c>
      <c r="E162" s="176" t="s">
        <v>118</v>
      </c>
      <c r="F162" s="176" t="s">
        <v>76</v>
      </c>
      <c r="G162" s="20">
        <v>13.981</v>
      </c>
      <c r="H162" s="20">
        <v>0</v>
      </c>
      <c r="I162" s="20"/>
      <c r="J162" s="17" t="s">
        <v>114</v>
      </c>
      <c r="K162" s="17">
        <v>467003028</v>
      </c>
      <c r="L162" s="78"/>
    </row>
    <row r="163" spans="1:12" s="60" customFormat="1" ht="12.75">
      <c r="A163" s="175"/>
      <c r="B163" s="179"/>
      <c r="C163" s="177"/>
      <c r="D163" s="177"/>
      <c r="E163" s="177"/>
      <c r="F163" s="177"/>
      <c r="G163" s="20">
        <v>205.30879999999999</v>
      </c>
      <c r="H163" s="20">
        <v>119.0201</v>
      </c>
      <c r="I163" s="20">
        <v>119.0201</v>
      </c>
      <c r="J163" s="17" t="s">
        <v>114</v>
      </c>
      <c r="K163" s="17">
        <v>467003034</v>
      </c>
      <c r="L163" s="78"/>
    </row>
    <row r="164" spans="1:12" s="60" customFormat="1" ht="27" customHeight="1">
      <c r="A164" s="174" t="s">
        <v>194</v>
      </c>
      <c r="B164" s="178" t="s">
        <v>193</v>
      </c>
      <c r="C164" s="176" t="s">
        <v>1</v>
      </c>
      <c r="D164" s="176" t="s">
        <v>21</v>
      </c>
      <c r="E164" s="176" t="s">
        <v>118</v>
      </c>
      <c r="F164" s="176" t="s">
        <v>76</v>
      </c>
      <c r="G164" s="20">
        <v>33.448999999999998</v>
      </c>
      <c r="H164" s="20">
        <v>12.3284</v>
      </c>
      <c r="I164" s="20">
        <v>12.3284</v>
      </c>
      <c r="J164" s="17" t="s">
        <v>114</v>
      </c>
      <c r="K164" s="17">
        <v>467003028</v>
      </c>
      <c r="L164" s="78"/>
    </row>
    <row r="165" spans="1:12" s="60" customFormat="1" ht="12.75">
      <c r="A165" s="175"/>
      <c r="B165" s="179"/>
      <c r="C165" s="177"/>
      <c r="D165" s="177"/>
      <c r="E165" s="177"/>
      <c r="F165" s="177"/>
      <c r="G165" s="20">
        <v>108.967</v>
      </c>
      <c r="H165" s="20">
        <v>58.966999999999999</v>
      </c>
      <c r="I165" s="20">
        <v>58.966999999999999</v>
      </c>
      <c r="J165" s="17" t="s">
        <v>114</v>
      </c>
      <c r="K165" s="17">
        <v>467003034</v>
      </c>
      <c r="L165" s="78"/>
    </row>
    <row r="166" spans="1:12" s="60" customFormat="1" ht="27" customHeight="1">
      <c r="A166" s="174" t="s">
        <v>196</v>
      </c>
      <c r="B166" s="178" t="s">
        <v>195</v>
      </c>
      <c r="C166" s="176" t="s">
        <v>1</v>
      </c>
      <c r="D166" s="176" t="s">
        <v>21</v>
      </c>
      <c r="E166" s="176" t="s">
        <v>118</v>
      </c>
      <c r="F166" s="176" t="s">
        <v>76</v>
      </c>
      <c r="G166" s="20">
        <v>32.962000000000003</v>
      </c>
      <c r="H166" s="20">
        <v>11.866099999999999</v>
      </c>
      <c r="I166" s="20">
        <v>11.866099999999999</v>
      </c>
      <c r="J166" s="17" t="s">
        <v>114</v>
      </c>
      <c r="K166" s="17">
        <v>467003028</v>
      </c>
      <c r="L166" s="78"/>
    </row>
    <row r="167" spans="1:12" s="60" customFormat="1" ht="12.75">
      <c r="A167" s="175"/>
      <c r="B167" s="179"/>
      <c r="C167" s="177"/>
      <c r="D167" s="177"/>
      <c r="E167" s="177"/>
      <c r="F167" s="177"/>
      <c r="G167" s="20">
        <v>12.945</v>
      </c>
      <c r="H167" s="20">
        <v>12.945</v>
      </c>
      <c r="I167" s="20">
        <v>12.945</v>
      </c>
      <c r="J167" s="17" t="s">
        <v>114</v>
      </c>
      <c r="K167" s="17">
        <v>467003034</v>
      </c>
      <c r="L167" s="78"/>
    </row>
    <row r="168" spans="1:12" s="60" customFormat="1" ht="27" customHeight="1">
      <c r="A168" s="174" t="s">
        <v>198</v>
      </c>
      <c r="B168" s="178" t="s">
        <v>197</v>
      </c>
      <c r="C168" s="176" t="s">
        <v>1</v>
      </c>
      <c r="D168" s="176" t="s">
        <v>21</v>
      </c>
      <c r="E168" s="176" t="s">
        <v>118</v>
      </c>
      <c r="F168" s="176" t="s">
        <v>76</v>
      </c>
      <c r="G168" s="20">
        <v>32.957999999999998</v>
      </c>
      <c r="H168" s="20">
        <v>11.8613</v>
      </c>
      <c r="I168" s="20">
        <v>11.8613</v>
      </c>
      <c r="J168" s="17" t="s">
        <v>114</v>
      </c>
      <c r="K168" s="17">
        <v>467003028</v>
      </c>
      <c r="L168" s="78"/>
    </row>
    <row r="169" spans="1:12" s="60" customFormat="1" ht="12.75">
      <c r="A169" s="175"/>
      <c r="B169" s="179"/>
      <c r="C169" s="177"/>
      <c r="D169" s="177"/>
      <c r="E169" s="177"/>
      <c r="F169" s="177"/>
      <c r="G169" s="20">
        <v>106.91200000000001</v>
      </c>
      <c r="H169" s="20">
        <v>69.182000000000002</v>
      </c>
      <c r="I169" s="20">
        <v>69.182000000000002</v>
      </c>
      <c r="J169" s="17" t="s">
        <v>114</v>
      </c>
      <c r="K169" s="17">
        <v>467003034</v>
      </c>
      <c r="L169" s="78"/>
    </row>
    <row r="170" spans="1:12" s="60" customFormat="1" ht="28.5" customHeight="1">
      <c r="A170" s="174" t="s">
        <v>200</v>
      </c>
      <c r="B170" s="178" t="s">
        <v>199</v>
      </c>
      <c r="C170" s="176" t="s">
        <v>1</v>
      </c>
      <c r="D170" s="176" t="s">
        <v>21</v>
      </c>
      <c r="E170" s="176" t="s">
        <v>118</v>
      </c>
      <c r="F170" s="176" t="s">
        <v>76</v>
      </c>
      <c r="G170" s="20">
        <v>32.954000000000001</v>
      </c>
      <c r="H170" s="20">
        <v>11.8582</v>
      </c>
      <c r="I170" s="20">
        <v>11.8582</v>
      </c>
      <c r="J170" s="17" t="s">
        <v>114</v>
      </c>
      <c r="K170" s="17">
        <v>467003028</v>
      </c>
      <c r="L170" s="78"/>
    </row>
    <row r="171" spans="1:12" s="60" customFormat="1" ht="12.75">
      <c r="A171" s="175"/>
      <c r="B171" s="179"/>
      <c r="C171" s="177"/>
      <c r="D171" s="177"/>
      <c r="E171" s="177"/>
      <c r="F171" s="177"/>
      <c r="G171" s="20">
        <v>89.912000000000006</v>
      </c>
      <c r="H171" s="20">
        <v>57.625999999999998</v>
      </c>
      <c r="I171" s="20">
        <v>57.625999999999998</v>
      </c>
      <c r="J171" s="17" t="s">
        <v>114</v>
      </c>
      <c r="K171" s="17">
        <v>467003034</v>
      </c>
      <c r="L171" s="78"/>
    </row>
    <row r="172" spans="1:12" s="60" customFormat="1" ht="51">
      <c r="A172" s="25" t="s">
        <v>202</v>
      </c>
      <c r="B172" s="17" t="s">
        <v>201</v>
      </c>
      <c r="C172" s="115" t="s">
        <v>1</v>
      </c>
      <c r="D172" s="115" t="s">
        <v>21</v>
      </c>
      <c r="E172" s="115" t="s">
        <v>118</v>
      </c>
      <c r="F172" s="115" t="s">
        <v>76</v>
      </c>
      <c r="G172" s="20">
        <v>32.956000000000003</v>
      </c>
      <c r="H172" s="20">
        <v>11.860300000000001</v>
      </c>
      <c r="I172" s="20">
        <v>11.8604</v>
      </c>
      <c r="J172" s="17" t="s">
        <v>114</v>
      </c>
      <c r="K172" s="17">
        <v>467003028</v>
      </c>
      <c r="L172" s="78"/>
    </row>
    <row r="173" spans="1:12" s="60" customFormat="1" ht="29.25" customHeight="1">
      <c r="A173" s="174" t="s">
        <v>204</v>
      </c>
      <c r="B173" s="178" t="s">
        <v>203</v>
      </c>
      <c r="C173" s="176" t="s">
        <v>1</v>
      </c>
      <c r="D173" s="176" t="s">
        <v>21</v>
      </c>
      <c r="E173" s="176" t="s">
        <v>118</v>
      </c>
      <c r="F173" s="176" t="s">
        <v>76</v>
      </c>
      <c r="G173" s="20">
        <v>55.103000000000002</v>
      </c>
      <c r="H173" s="20">
        <v>55.103000000000002</v>
      </c>
      <c r="I173" s="20">
        <v>34.934049999999999</v>
      </c>
      <c r="J173" s="17" t="s">
        <v>115</v>
      </c>
      <c r="K173" s="17">
        <v>467003032</v>
      </c>
      <c r="L173" s="78"/>
    </row>
    <row r="174" spans="1:12" s="60" customFormat="1" ht="12.75">
      <c r="A174" s="175"/>
      <c r="B174" s="179"/>
      <c r="C174" s="177"/>
      <c r="D174" s="177"/>
      <c r="E174" s="177"/>
      <c r="F174" s="177"/>
      <c r="G174" s="20">
        <v>38.06</v>
      </c>
      <c r="H174" s="20">
        <v>8.4888999999999992</v>
      </c>
      <c r="I174" s="20">
        <v>8.4888700000000004</v>
      </c>
      <c r="J174" s="17" t="s">
        <v>114</v>
      </c>
      <c r="K174" s="17">
        <v>467003028</v>
      </c>
      <c r="L174" s="78"/>
    </row>
    <row r="175" spans="1:12" s="60" customFormat="1" ht="27" customHeight="1">
      <c r="A175" s="174" t="s">
        <v>206</v>
      </c>
      <c r="B175" s="178" t="s">
        <v>205</v>
      </c>
      <c r="C175" s="176" t="s">
        <v>1</v>
      </c>
      <c r="D175" s="176" t="s">
        <v>21</v>
      </c>
      <c r="E175" s="176" t="s">
        <v>118</v>
      </c>
      <c r="F175" s="176" t="s">
        <v>76</v>
      </c>
      <c r="G175" s="20">
        <v>28.695</v>
      </c>
      <c r="H175" s="20">
        <v>10.6744</v>
      </c>
      <c r="I175" s="20">
        <v>10.6744</v>
      </c>
      <c r="J175" s="17" t="s">
        <v>114</v>
      </c>
      <c r="K175" s="17">
        <v>467003028</v>
      </c>
      <c r="L175" s="78"/>
    </row>
    <row r="176" spans="1:12" s="60" customFormat="1" ht="12.75">
      <c r="A176" s="175"/>
      <c r="B176" s="179"/>
      <c r="C176" s="177"/>
      <c r="D176" s="177"/>
      <c r="E176" s="177"/>
      <c r="F176" s="177"/>
      <c r="G176" s="20">
        <v>138.452</v>
      </c>
      <c r="H176" s="20">
        <v>83.323800000000006</v>
      </c>
      <c r="I176" s="20">
        <v>83.323779999999999</v>
      </c>
      <c r="J176" s="17" t="s">
        <v>114</v>
      </c>
      <c r="K176" s="17">
        <v>467003034</v>
      </c>
      <c r="L176" s="78"/>
    </row>
    <row r="177" spans="1:12" s="60" customFormat="1" ht="27.75" customHeight="1">
      <c r="A177" s="174" t="s">
        <v>208</v>
      </c>
      <c r="B177" s="178" t="s">
        <v>207</v>
      </c>
      <c r="C177" s="176" t="s">
        <v>1</v>
      </c>
      <c r="D177" s="176" t="s">
        <v>21</v>
      </c>
      <c r="E177" s="176" t="s">
        <v>118</v>
      </c>
      <c r="F177" s="176" t="s">
        <v>76</v>
      </c>
      <c r="G177" s="20">
        <v>28.657</v>
      </c>
      <c r="H177" s="20">
        <v>8.1636000000000006</v>
      </c>
      <c r="I177" s="20">
        <v>8.1636000000000006</v>
      </c>
      <c r="J177" s="17" t="s">
        <v>114</v>
      </c>
      <c r="K177" s="17">
        <v>467003028</v>
      </c>
      <c r="L177" s="78"/>
    </row>
    <row r="178" spans="1:12" s="60" customFormat="1" ht="12.75">
      <c r="A178" s="175"/>
      <c r="B178" s="179"/>
      <c r="C178" s="177"/>
      <c r="D178" s="177"/>
      <c r="E178" s="177"/>
      <c r="F178" s="177"/>
      <c r="G178" s="20">
        <v>138.452</v>
      </c>
      <c r="H178" s="20">
        <v>57.694699999999997</v>
      </c>
      <c r="I178" s="20">
        <v>57.694699999999997</v>
      </c>
      <c r="J178" s="17" t="s">
        <v>114</v>
      </c>
      <c r="K178" s="17">
        <v>467003034</v>
      </c>
      <c r="L178" s="78"/>
    </row>
    <row r="179" spans="1:12" s="60" customFormat="1" ht="25.5" customHeight="1">
      <c r="A179" s="174" t="s">
        <v>210</v>
      </c>
      <c r="B179" s="178" t="s">
        <v>209</v>
      </c>
      <c r="C179" s="176" t="s">
        <v>1</v>
      </c>
      <c r="D179" s="176" t="s">
        <v>21</v>
      </c>
      <c r="E179" s="176" t="s">
        <v>118</v>
      </c>
      <c r="F179" s="176" t="s">
        <v>76</v>
      </c>
      <c r="G179" s="20">
        <v>28.683</v>
      </c>
      <c r="H179" s="20">
        <v>24.227399999999999</v>
      </c>
      <c r="I179" s="20">
        <v>24.227399999999999</v>
      </c>
      <c r="J179" s="17" t="s">
        <v>114</v>
      </c>
      <c r="K179" s="17">
        <v>467003028</v>
      </c>
      <c r="L179" s="78"/>
    </row>
    <row r="180" spans="1:12" s="60" customFormat="1" ht="12.75">
      <c r="A180" s="175"/>
      <c r="B180" s="179"/>
      <c r="C180" s="177"/>
      <c r="D180" s="177"/>
      <c r="E180" s="177"/>
      <c r="F180" s="177"/>
      <c r="G180" s="20">
        <v>138.452</v>
      </c>
      <c r="H180" s="20">
        <v>59.692</v>
      </c>
      <c r="I180" s="20">
        <v>59.692</v>
      </c>
      <c r="J180" s="17" t="s">
        <v>114</v>
      </c>
      <c r="K180" s="17">
        <v>467003034</v>
      </c>
      <c r="L180" s="78"/>
    </row>
    <row r="181" spans="1:12" s="60" customFormat="1" ht="51">
      <c r="A181" s="25" t="s">
        <v>212</v>
      </c>
      <c r="B181" s="17" t="s">
        <v>211</v>
      </c>
      <c r="C181" s="115" t="s">
        <v>1</v>
      </c>
      <c r="D181" s="115" t="s">
        <v>21</v>
      </c>
      <c r="E181" s="115" t="s">
        <v>118</v>
      </c>
      <c r="F181" s="115" t="s">
        <v>76</v>
      </c>
      <c r="G181" s="20">
        <v>32.914000000000001</v>
      </c>
      <c r="H181" s="20">
        <v>17.8386</v>
      </c>
      <c r="I181" s="20">
        <v>17.838699999999999</v>
      </c>
      <c r="J181" s="17" t="s">
        <v>114</v>
      </c>
      <c r="K181" s="17">
        <v>467003028</v>
      </c>
      <c r="L181" s="78"/>
    </row>
    <row r="182" spans="1:12" s="60" customFormat="1" ht="26.25" customHeight="1">
      <c r="A182" s="174" t="s">
        <v>214</v>
      </c>
      <c r="B182" s="178" t="s">
        <v>213</v>
      </c>
      <c r="C182" s="176" t="s">
        <v>1</v>
      </c>
      <c r="D182" s="176" t="s">
        <v>21</v>
      </c>
      <c r="E182" s="176" t="s">
        <v>118</v>
      </c>
      <c r="F182" s="176" t="s">
        <v>76</v>
      </c>
      <c r="G182" s="20">
        <v>23.952999999999999</v>
      </c>
      <c r="H182" s="20">
        <v>11.8575</v>
      </c>
      <c r="I182" s="20">
        <v>11.8575</v>
      </c>
      <c r="J182" s="17" t="s">
        <v>114</v>
      </c>
      <c r="K182" s="17">
        <v>467003028</v>
      </c>
      <c r="L182" s="78"/>
    </row>
    <row r="183" spans="1:12" s="60" customFormat="1" ht="12.75">
      <c r="A183" s="175"/>
      <c r="B183" s="179"/>
      <c r="C183" s="177"/>
      <c r="D183" s="177"/>
      <c r="E183" s="177"/>
      <c r="F183" s="177"/>
      <c r="G183" s="20">
        <v>108.114</v>
      </c>
      <c r="H183" s="20">
        <v>82.334000000000003</v>
      </c>
      <c r="I183" s="20">
        <v>82.334000000000003</v>
      </c>
      <c r="J183" s="17" t="s">
        <v>114</v>
      </c>
      <c r="K183" s="17">
        <v>467003034</v>
      </c>
      <c r="L183" s="78"/>
    </row>
    <row r="184" spans="1:12" s="60" customFormat="1" ht="27" customHeight="1">
      <c r="A184" s="174" t="s">
        <v>216</v>
      </c>
      <c r="B184" s="178" t="s">
        <v>215</v>
      </c>
      <c r="C184" s="176" t="s">
        <v>1</v>
      </c>
      <c r="D184" s="176" t="s">
        <v>21</v>
      </c>
      <c r="E184" s="176" t="s">
        <v>118</v>
      </c>
      <c r="F184" s="176" t="s">
        <v>76</v>
      </c>
      <c r="G184" s="20">
        <v>32.954999999999998</v>
      </c>
      <c r="H184" s="20">
        <v>11.8592</v>
      </c>
      <c r="I184" s="20">
        <v>11.8592</v>
      </c>
      <c r="J184" s="17" t="s">
        <v>114</v>
      </c>
      <c r="K184" s="17">
        <v>467003028</v>
      </c>
      <c r="L184" s="78"/>
    </row>
    <row r="185" spans="1:12" s="60" customFormat="1" ht="12.75">
      <c r="A185" s="175"/>
      <c r="B185" s="179"/>
      <c r="C185" s="177"/>
      <c r="D185" s="177"/>
      <c r="E185" s="177"/>
      <c r="F185" s="177"/>
      <c r="G185" s="20">
        <v>96.912000000000006</v>
      </c>
      <c r="H185" s="20">
        <v>76.912000000000006</v>
      </c>
      <c r="I185" s="20">
        <v>76.911900000000003</v>
      </c>
      <c r="J185" s="17" t="s">
        <v>114</v>
      </c>
      <c r="K185" s="17">
        <v>467003034</v>
      </c>
      <c r="L185" s="78"/>
    </row>
    <row r="186" spans="1:12" s="60" customFormat="1" ht="51">
      <c r="A186" s="25" t="s">
        <v>218</v>
      </c>
      <c r="B186" s="17" t="s">
        <v>217</v>
      </c>
      <c r="C186" s="115" t="s">
        <v>1</v>
      </c>
      <c r="D186" s="115" t="s">
        <v>21</v>
      </c>
      <c r="E186" s="115" t="s">
        <v>118</v>
      </c>
      <c r="F186" s="115" t="s">
        <v>76</v>
      </c>
      <c r="G186" s="20">
        <v>33.47</v>
      </c>
      <c r="H186" s="20">
        <v>12.348000000000001</v>
      </c>
      <c r="I186" s="20">
        <v>12.348000000000001</v>
      </c>
      <c r="J186" s="17" t="s">
        <v>114</v>
      </c>
      <c r="K186" s="17">
        <v>467003028</v>
      </c>
      <c r="L186" s="78"/>
    </row>
    <row r="187" spans="1:12" s="60" customFormat="1" ht="51">
      <c r="A187" s="25" t="s">
        <v>220</v>
      </c>
      <c r="B187" s="17" t="s">
        <v>219</v>
      </c>
      <c r="C187" s="115" t="s">
        <v>1</v>
      </c>
      <c r="D187" s="115" t="s">
        <v>21</v>
      </c>
      <c r="E187" s="115" t="s">
        <v>118</v>
      </c>
      <c r="F187" s="115" t="s">
        <v>76</v>
      </c>
      <c r="G187" s="20">
        <v>33.47</v>
      </c>
      <c r="H187" s="20">
        <v>12.348000000000001</v>
      </c>
      <c r="I187" s="20">
        <v>12.347989999999999</v>
      </c>
      <c r="J187" s="17" t="s">
        <v>114</v>
      </c>
      <c r="K187" s="17">
        <v>467003028</v>
      </c>
      <c r="L187" s="78"/>
    </row>
    <row r="188" spans="1:12" s="60" customFormat="1" ht="51">
      <c r="A188" s="25" t="s">
        <v>222</v>
      </c>
      <c r="B188" s="17" t="s">
        <v>221</v>
      </c>
      <c r="C188" s="115" t="s">
        <v>1</v>
      </c>
      <c r="D188" s="115" t="s">
        <v>21</v>
      </c>
      <c r="E188" s="115" t="s">
        <v>118</v>
      </c>
      <c r="F188" s="115" t="s">
        <v>76</v>
      </c>
      <c r="G188" s="20">
        <v>33.47</v>
      </c>
      <c r="H188" s="20">
        <v>11.862500000000001</v>
      </c>
      <c r="I188" s="20">
        <v>11.862500000000001</v>
      </c>
      <c r="J188" s="17" t="s">
        <v>114</v>
      </c>
      <c r="K188" s="17">
        <v>467003028</v>
      </c>
      <c r="L188" s="78"/>
    </row>
    <row r="189" spans="1:12" s="60" customFormat="1" ht="26.25" customHeight="1">
      <c r="A189" s="174" t="s">
        <v>224</v>
      </c>
      <c r="B189" s="178" t="s">
        <v>223</v>
      </c>
      <c r="C189" s="176" t="s">
        <v>1</v>
      </c>
      <c r="D189" s="176" t="s">
        <v>21</v>
      </c>
      <c r="E189" s="176" t="s">
        <v>118</v>
      </c>
      <c r="F189" s="176" t="s">
        <v>76</v>
      </c>
      <c r="G189" s="20">
        <v>32.968000000000004</v>
      </c>
      <c r="H189" s="20">
        <v>11.7067</v>
      </c>
      <c r="I189" s="20">
        <v>11.7067</v>
      </c>
      <c r="J189" s="17" t="s">
        <v>114</v>
      </c>
      <c r="K189" s="17">
        <v>467003028</v>
      </c>
      <c r="L189" s="78"/>
    </row>
    <row r="190" spans="1:12" s="60" customFormat="1" ht="12.75">
      <c r="A190" s="175"/>
      <c r="B190" s="179"/>
      <c r="C190" s="177"/>
      <c r="D190" s="177"/>
      <c r="E190" s="177"/>
      <c r="F190" s="177"/>
      <c r="G190" s="20">
        <v>106.91200000000001</v>
      </c>
      <c r="H190" s="20">
        <v>71.912000000000006</v>
      </c>
      <c r="I190" s="20">
        <v>71.912000000000006</v>
      </c>
      <c r="J190" s="17" t="s">
        <v>114</v>
      </c>
      <c r="K190" s="17">
        <v>467003034</v>
      </c>
      <c r="L190" s="78"/>
    </row>
    <row r="191" spans="1:12" s="60" customFormat="1" ht="51">
      <c r="A191" s="25" t="s">
        <v>226</v>
      </c>
      <c r="B191" s="17" t="s">
        <v>225</v>
      </c>
      <c r="C191" s="115" t="s">
        <v>1</v>
      </c>
      <c r="D191" s="115" t="s">
        <v>21</v>
      </c>
      <c r="E191" s="115" t="s">
        <v>118</v>
      </c>
      <c r="F191" s="115" t="s">
        <v>164</v>
      </c>
      <c r="G191" s="20">
        <v>11.776999999999999</v>
      </c>
      <c r="H191" s="20">
        <v>0.4819</v>
      </c>
      <c r="I191" s="20">
        <v>0.48185</v>
      </c>
      <c r="J191" s="17" t="s">
        <v>114</v>
      </c>
      <c r="K191" s="17">
        <v>467003028</v>
      </c>
      <c r="L191" s="78"/>
    </row>
    <row r="192" spans="1:12" s="60" customFormat="1" ht="51">
      <c r="A192" s="25" t="s">
        <v>228</v>
      </c>
      <c r="B192" s="17" t="s">
        <v>227</v>
      </c>
      <c r="C192" s="115" t="s">
        <v>1</v>
      </c>
      <c r="D192" s="115" t="s">
        <v>21</v>
      </c>
      <c r="E192" s="115" t="s">
        <v>118</v>
      </c>
      <c r="F192" s="115" t="s">
        <v>164</v>
      </c>
      <c r="G192" s="20">
        <v>12.535</v>
      </c>
      <c r="H192" s="20">
        <v>0.63490000000000002</v>
      </c>
      <c r="I192" s="20">
        <v>0.63485999999999998</v>
      </c>
      <c r="J192" s="17" t="s">
        <v>114</v>
      </c>
      <c r="K192" s="17">
        <v>467003028</v>
      </c>
      <c r="L192" s="78"/>
    </row>
    <row r="193" spans="1:12" s="60" customFormat="1" ht="51">
      <c r="A193" s="25" t="s">
        <v>230</v>
      </c>
      <c r="B193" s="17" t="s">
        <v>229</v>
      </c>
      <c r="C193" s="115" t="s">
        <v>1</v>
      </c>
      <c r="D193" s="115" t="s">
        <v>21</v>
      </c>
      <c r="E193" s="115" t="s">
        <v>118</v>
      </c>
      <c r="F193" s="115" t="s">
        <v>164</v>
      </c>
      <c r="G193" s="20">
        <v>13.997999999999999</v>
      </c>
      <c r="H193" s="20">
        <v>0.50900000000000001</v>
      </c>
      <c r="I193" s="20">
        <v>0.50900000000000001</v>
      </c>
      <c r="J193" s="17" t="s">
        <v>114</v>
      </c>
      <c r="K193" s="17">
        <v>467003028</v>
      </c>
      <c r="L193" s="78"/>
    </row>
    <row r="194" spans="1:12" s="60" customFormat="1" ht="51">
      <c r="A194" s="25" t="s">
        <v>234</v>
      </c>
      <c r="B194" s="17" t="s">
        <v>231</v>
      </c>
      <c r="C194" s="115" t="s">
        <v>1</v>
      </c>
      <c r="D194" s="115" t="s">
        <v>21</v>
      </c>
      <c r="E194" s="115" t="s">
        <v>118</v>
      </c>
      <c r="F194" s="115" t="s">
        <v>164</v>
      </c>
      <c r="G194" s="20">
        <v>14.756</v>
      </c>
      <c r="H194" s="20">
        <v>0.66239999999999999</v>
      </c>
      <c r="I194" s="20">
        <v>0.66239999999999999</v>
      </c>
      <c r="J194" s="17" t="s">
        <v>114</v>
      </c>
      <c r="K194" s="17">
        <v>467003028</v>
      </c>
      <c r="L194" s="78"/>
    </row>
    <row r="195" spans="1:12" s="60" customFormat="1" ht="13.5">
      <c r="A195" s="174"/>
      <c r="B195" s="137" t="s">
        <v>232</v>
      </c>
      <c r="C195" s="181" t="s">
        <v>1</v>
      </c>
      <c r="D195" s="181"/>
      <c r="E195" s="181"/>
      <c r="F195" s="193"/>
      <c r="G195" s="29">
        <f>SUM(G196:G199)</f>
        <v>1270.3890490000001</v>
      </c>
      <c r="H195" s="29">
        <f t="shared" ref="H195:I195" si="37">SUM(H196:H199)</f>
        <v>813.36860000000001</v>
      </c>
      <c r="I195" s="29">
        <f t="shared" si="37"/>
        <v>810.74823000000004</v>
      </c>
      <c r="J195" s="45"/>
      <c r="K195" s="45"/>
      <c r="L195" s="78"/>
    </row>
    <row r="196" spans="1:12" s="60" customFormat="1" ht="13.5" customHeight="1">
      <c r="A196" s="208"/>
      <c r="B196" s="181" t="s">
        <v>233</v>
      </c>
      <c r="C196" s="182"/>
      <c r="D196" s="182"/>
      <c r="E196" s="182"/>
      <c r="F196" s="191"/>
      <c r="G196" s="29">
        <f>G200+G202+G204+G206+G207+G208+G209+G210+G211+G213+G215+G216+G218+G219+G220+G221+G222+G224+G226+G228+G229+G230+G231+G232+G233+G234+G235+G236+G238+G240+G242+G244+G245+G246</f>
        <v>280.95004900000021</v>
      </c>
      <c r="H196" s="29">
        <f t="shared" ref="H196:I196" si="38">H200+H202+H204+H206+H207+H208+H209+H210+H211+H213+H215+H216+H218+H219+H220+H221+H222+H224+H226+H228+H229+H230+H231+H232+H233+H234+H235+H236+H238+H240+H242+H244+H245+H246</f>
        <v>150.99689999999998</v>
      </c>
      <c r="I196" s="29">
        <f t="shared" si="38"/>
        <v>148.39656000000002</v>
      </c>
      <c r="J196" s="23" t="s">
        <v>114</v>
      </c>
      <c r="K196" s="23">
        <v>467003028</v>
      </c>
      <c r="L196" s="78"/>
    </row>
    <row r="197" spans="1:12" s="60" customFormat="1" ht="13.5" customHeight="1">
      <c r="A197" s="208"/>
      <c r="B197" s="182"/>
      <c r="C197" s="182"/>
      <c r="D197" s="182"/>
      <c r="E197" s="182"/>
      <c r="F197" s="191"/>
      <c r="G197" s="29">
        <f>G201+G203+G205</f>
        <v>989.43899999999996</v>
      </c>
      <c r="H197" s="29">
        <f t="shared" ref="H197:I197" si="39">H201+H203+H205</f>
        <v>0</v>
      </c>
      <c r="I197" s="29">
        <f t="shared" si="39"/>
        <v>0</v>
      </c>
      <c r="J197" s="23" t="s">
        <v>115</v>
      </c>
      <c r="K197" s="23">
        <v>467003032</v>
      </c>
      <c r="L197" s="78"/>
    </row>
    <row r="198" spans="1:12" s="60" customFormat="1" ht="13.5" customHeight="1">
      <c r="A198" s="208"/>
      <c r="B198" s="182"/>
      <c r="C198" s="182"/>
      <c r="D198" s="182"/>
      <c r="E198" s="182"/>
      <c r="F198" s="191"/>
      <c r="G198" s="29">
        <f>G223+G225+G227+G237+G239+G241+G243</f>
        <v>0</v>
      </c>
      <c r="H198" s="29">
        <f t="shared" ref="H198:I198" si="40">H223+H225+H227+H237+H239+H241+H243</f>
        <v>662</v>
      </c>
      <c r="I198" s="29">
        <f t="shared" si="40"/>
        <v>662</v>
      </c>
      <c r="J198" s="23" t="s">
        <v>114</v>
      </c>
      <c r="K198" s="23">
        <v>467003034</v>
      </c>
      <c r="L198" s="78"/>
    </row>
    <row r="199" spans="1:12" s="60" customFormat="1" ht="13.5" customHeight="1">
      <c r="A199" s="175"/>
      <c r="B199" s="183"/>
      <c r="C199" s="183"/>
      <c r="D199" s="183"/>
      <c r="E199" s="183"/>
      <c r="F199" s="192"/>
      <c r="G199" s="29">
        <f>G212+G214+G217</f>
        <v>0</v>
      </c>
      <c r="H199" s="29">
        <f t="shared" ref="H199:I199" si="41">H212+H214+H217</f>
        <v>0.37170000000000003</v>
      </c>
      <c r="I199" s="29">
        <f t="shared" si="41"/>
        <v>0.35166999999999998</v>
      </c>
      <c r="J199" s="23" t="s">
        <v>138</v>
      </c>
      <c r="K199" s="23">
        <v>467003015</v>
      </c>
      <c r="L199" s="78"/>
    </row>
    <row r="200" spans="1:12" s="60" customFormat="1" ht="27" customHeight="1">
      <c r="A200" s="174" t="s">
        <v>236</v>
      </c>
      <c r="B200" s="178" t="s">
        <v>235</v>
      </c>
      <c r="C200" s="176" t="s">
        <v>1</v>
      </c>
      <c r="D200" s="176" t="s">
        <v>21</v>
      </c>
      <c r="E200" s="176" t="s">
        <v>118</v>
      </c>
      <c r="F200" s="176" t="s">
        <v>88</v>
      </c>
      <c r="G200" s="20">
        <v>36.646000000000001</v>
      </c>
      <c r="H200" s="20">
        <v>0</v>
      </c>
      <c r="I200" s="20"/>
      <c r="J200" s="17" t="s">
        <v>114</v>
      </c>
      <c r="K200" s="17">
        <v>467003028</v>
      </c>
      <c r="L200" s="78"/>
    </row>
    <row r="201" spans="1:12" s="60" customFormat="1" ht="12.75">
      <c r="A201" s="175"/>
      <c r="B201" s="179"/>
      <c r="C201" s="177"/>
      <c r="D201" s="177"/>
      <c r="E201" s="177"/>
      <c r="F201" s="177"/>
      <c r="G201" s="20">
        <v>329.81299999999999</v>
      </c>
      <c r="H201" s="20">
        <v>0</v>
      </c>
      <c r="I201" s="20"/>
      <c r="J201" s="17" t="s">
        <v>115</v>
      </c>
      <c r="K201" s="17">
        <v>467003032</v>
      </c>
      <c r="L201" s="78"/>
    </row>
    <row r="202" spans="1:12" s="60" customFormat="1" ht="27.75" customHeight="1">
      <c r="A202" s="174" t="s">
        <v>238</v>
      </c>
      <c r="B202" s="178" t="s">
        <v>237</v>
      </c>
      <c r="C202" s="176" t="s">
        <v>1</v>
      </c>
      <c r="D202" s="176" t="s">
        <v>21</v>
      </c>
      <c r="E202" s="176" t="s">
        <v>118</v>
      </c>
      <c r="F202" s="176" t="s">
        <v>88</v>
      </c>
      <c r="G202" s="20">
        <v>36.646000000000001</v>
      </c>
      <c r="H202" s="20">
        <v>0</v>
      </c>
      <c r="I202" s="20"/>
      <c r="J202" s="17" t="s">
        <v>114</v>
      </c>
      <c r="K202" s="17">
        <v>467003028</v>
      </c>
      <c r="L202" s="78"/>
    </row>
    <row r="203" spans="1:12" s="60" customFormat="1" ht="12.75">
      <c r="A203" s="175"/>
      <c r="B203" s="179"/>
      <c r="C203" s="177"/>
      <c r="D203" s="177"/>
      <c r="E203" s="177"/>
      <c r="F203" s="177"/>
      <c r="G203" s="20">
        <v>329.81299999999999</v>
      </c>
      <c r="H203" s="20">
        <v>0</v>
      </c>
      <c r="I203" s="20"/>
      <c r="J203" s="17" t="s">
        <v>115</v>
      </c>
      <c r="K203" s="17">
        <v>467003032</v>
      </c>
      <c r="L203" s="78"/>
    </row>
    <row r="204" spans="1:12" s="60" customFormat="1" ht="27" customHeight="1">
      <c r="A204" s="174" t="s">
        <v>240</v>
      </c>
      <c r="B204" s="178" t="s">
        <v>239</v>
      </c>
      <c r="C204" s="176" t="s">
        <v>1</v>
      </c>
      <c r="D204" s="176" t="s">
        <v>21</v>
      </c>
      <c r="E204" s="176" t="s">
        <v>118</v>
      </c>
      <c r="F204" s="176" t="s">
        <v>88</v>
      </c>
      <c r="G204" s="20">
        <v>36.646000000000001</v>
      </c>
      <c r="H204" s="20">
        <v>0</v>
      </c>
      <c r="I204" s="20"/>
      <c r="J204" s="17" t="s">
        <v>114</v>
      </c>
      <c r="K204" s="17">
        <v>467003028</v>
      </c>
      <c r="L204" s="78"/>
    </row>
    <row r="205" spans="1:12" s="60" customFormat="1" ht="12.75">
      <c r="A205" s="175"/>
      <c r="B205" s="179"/>
      <c r="C205" s="177"/>
      <c r="D205" s="177"/>
      <c r="E205" s="177"/>
      <c r="F205" s="177"/>
      <c r="G205" s="20">
        <v>329.81299999999999</v>
      </c>
      <c r="H205" s="20">
        <v>0</v>
      </c>
      <c r="I205" s="20"/>
      <c r="J205" s="17" t="s">
        <v>115</v>
      </c>
      <c r="K205" s="17">
        <v>467003032</v>
      </c>
      <c r="L205" s="78"/>
    </row>
    <row r="206" spans="1:12" s="60" customFormat="1" ht="51">
      <c r="A206" s="25" t="s">
        <v>241</v>
      </c>
      <c r="B206" s="17" t="s">
        <v>242</v>
      </c>
      <c r="C206" s="126" t="s">
        <v>1</v>
      </c>
      <c r="D206" s="126" t="s">
        <v>21</v>
      </c>
      <c r="E206" s="126" t="s">
        <v>118</v>
      </c>
      <c r="F206" s="126" t="s">
        <v>164</v>
      </c>
      <c r="G206" s="39">
        <v>2.84</v>
      </c>
      <c r="H206" s="39">
        <v>1.819</v>
      </c>
      <c r="I206" s="39">
        <v>1.81898</v>
      </c>
      <c r="J206" s="17" t="s">
        <v>114</v>
      </c>
      <c r="K206" s="17">
        <v>467003028</v>
      </c>
      <c r="L206" s="78"/>
    </row>
    <row r="207" spans="1:12" s="60" customFormat="1" ht="51">
      <c r="A207" s="25" t="s">
        <v>243</v>
      </c>
      <c r="B207" s="17" t="s">
        <v>244</v>
      </c>
      <c r="C207" s="126" t="s">
        <v>1</v>
      </c>
      <c r="D207" s="126" t="s">
        <v>21</v>
      </c>
      <c r="E207" s="126" t="s">
        <v>118</v>
      </c>
      <c r="F207" s="126" t="s">
        <v>164</v>
      </c>
      <c r="G207" s="39">
        <v>1</v>
      </c>
      <c r="H207" s="39">
        <v>1.819</v>
      </c>
      <c r="I207" s="39">
        <v>1.81898</v>
      </c>
      <c r="J207" s="17" t="s">
        <v>114</v>
      </c>
      <c r="K207" s="17">
        <v>467003028</v>
      </c>
      <c r="L207" s="78"/>
    </row>
    <row r="208" spans="1:12" s="60" customFormat="1" ht="51">
      <c r="A208" s="25" t="s">
        <v>245</v>
      </c>
      <c r="B208" s="17" t="s">
        <v>246</v>
      </c>
      <c r="C208" s="126" t="s">
        <v>1</v>
      </c>
      <c r="D208" s="126" t="s">
        <v>21</v>
      </c>
      <c r="E208" s="126" t="s">
        <v>118</v>
      </c>
      <c r="F208" s="126" t="s">
        <v>164</v>
      </c>
      <c r="G208" s="39">
        <v>5.91</v>
      </c>
      <c r="H208" s="39">
        <v>5.1543000000000001</v>
      </c>
      <c r="I208" s="39">
        <v>5.1543000000000001</v>
      </c>
      <c r="J208" s="17" t="s">
        <v>114</v>
      </c>
      <c r="K208" s="17">
        <v>467003028</v>
      </c>
      <c r="L208" s="78"/>
    </row>
    <row r="209" spans="1:12" s="60" customFormat="1" ht="51">
      <c r="A209" s="25" t="s">
        <v>247</v>
      </c>
      <c r="B209" s="17" t="s">
        <v>248</v>
      </c>
      <c r="C209" s="126" t="s">
        <v>1</v>
      </c>
      <c r="D209" s="126" t="s">
        <v>21</v>
      </c>
      <c r="E209" s="126" t="s">
        <v>118</v>
      </c>
      <c r="F209" s="126" t="s">
        <v>164</v>
      </c>
      <c r="G209" s="39">
        <v>8.4700000000000006</v>
      </c>
      <c r="H209" s="39">
        <v>6.1348000000000003</v>
      </c>
      <c r="I209" s="39">
        <v>6.1348000000000003</v>
      </c>
      <c r="J209" s="17" t="s">
        <v>114</v>
      </c>
      <c r="K209" s="17">
        <v>467003028</v>
      </c>
      <c r="L209" s="78"/>
    </row>
    <row r="210" spans="1:12" s="60" customFormat="1" ht="51">
      <c r="A210" s="25" t="s">
        <v>249</v>
      </c>
      <c r="B210" s="17" t="s">
        <v>250</v>
      </c>
      <c r="C210" s="126" t="s">
        <v>1</v>
      </c>
      <c r="D210" s="126" t="s">
        <v>21</v>
      </c>
      <c r="E210" s="126" t="s">
        <v>118</v>
      </c>
      <c r="F210" s="126" t="s">
        <v>164</v>
      </c>
      <c r="G210" s="39">
        <v>6.2380000000000004</v>
      </c>
      <c r="H210" s="39">
        <v>4.5077999999999996</v>
      </c>
      <c r="I210" s="39">
        <v>4.5077999999999996</v>
      </c>
      <c r="J210" s="17" t="s">
        <v>114</v>
      </c>
      <c r="K210" s="17">
        <v>467003028</v>
      </c>
      <c r="L210" s="78"/>
    </row>
    <row r="211" spans="1:12" s="60" customFormat="1" ht="38.25" customHeight="1">
      <c r="A211" s="174" t="s">
        <v>251</v>
      </c>
      <c r="B211" s="178" t="s">
        <v>555</v>
      </c>
      <c r="C211" s="176" t="s">
        <v>1</v>
      </c>
      <c r="D211" s="176" t="s">
        <v>21</v>
      </c>
      <c r="E211" s="176" t="s">
        <v>118</v>
      </c>
      <c r="F211" s="176" t="s">
        <v>76</v>
      </c>
      <c r="G211" s="39">
        <v>0</v>
      </c>
      <c r="H211" s="39">
        <v>9.3355999999999995</v>
      </c>
      <c r="I211" s="39">
        <v>9.3355599999999992</v>
      </c>
      <c r="J211" s="17" t="s">
        <v>114</v>
      </c>
      <c r="K211" s="17">
        <v>467003028</v>
      </c>
      <c r="L211" s="78"/>
    </row>
    <row r="212" spans="1:12" s="60" customFormat="1" ht="12.75">
      <c r="A212" s="175"/>
      <c r="B212" s="179"/>
      <c r="C212" s="177"/>
      <c r="D212" s="177"/>
      <c r="E212" s="177"/>
      <c r="F212" s="177"/>
      <c r="G212" s="39">
        <v>0</v>
      </c>
      <c r="H212" s="53">
        <v>0.01</v>
      </c>
      <c r="I212" s="39">
        <v>0</v>
      </c>
      <c r="J212" s="17" t="s">
        <v>138</v>
      </c>
      <c r="K212" s="17">
        <v>467003015</v>
      </c>
      <c r="L212" s="78"/>
    </row>
    <row r="213" spans="1:12" s="60" customFormat="1" ht="42" customHeight="1">
      <c r="A213" s="174" t="s">
        <v>253</v>
      </c>
      <c r="B213" s="178" t="s">
        <v>252</v>
      </c>
      <c r="C213" s="176" t="s">
        <v>1</v>
      </c>
      <c r="D213" s="176" t="s">
        <v>21</v>
      </c>
      <c r="E213" s="176" t="s">
        <v>118</v>
      </c>
      <c r="F213" s="176" t="s">
        <v>164</v>
      </c>
      <c r="G213" s="39">
        <v>10.260049</v>
      </c>
      <c r="H213" s="39">
        <v>9.4817</v>
      </c>
      <c r="I213" s="39">
        <v>9.4817</v>
      </c>
      <c r="J213" s="17" t="s">
        <v>114</v>
      </c>
      <c r="K213" s="17">
        <v>467003028</v>
      </c>
      <c r="L213" s="78"/>
    </row>
    <row r="214" spans="1:12" s="60" customFormat="1" ht="12.75">
      <c r="A214" s="175"/>
      <c r="B214" s="179"/>
      <c r="C214" s="177"/>
      <c r="D214" s="177"/>
      <c r="E214" s="177"/>
      <c r="F214" s="177"/>
      <c r="G214" s="39">
        <v>0</v>
      </c>
      <c r="H214" s="53">
        <v>0.01</v>
      </c>
      <c r="I214" s="39">
        <v>0</v>
      </c>
      <c r="J214" s="17" t="s">
        <v>138</v>
      </c>
      <c r="K214" s="17">
        <v>467003015</v>
      </c>
      <c r="L214" s="78"/>
    </row>
    <row r="215" spans="1:12" s="60" customFormat="1" ht="51">
      <c r="A215" s="25" t="s">
        <v>255</v>
      </c>
      <c r="B215" s="17" t="s">
        <v>254</v>
      </c>
      <c r="C215" s="126" t="s">
        <v>1</v>
      </c>
      <c r="D215" s="126" t="s">
        <v>21</v>
      </c>
      <c r="E215" s="126" t="s">
        <v>118</v>
      </c>
      <c r="F215" s="126" t="s">
        <v>164</v>
      </c>
      <c r="G215" s="39">
        <v>8.4700000000000006</v>
      </c>
      <c r="H215" s="39">
        <v>6.1348000000000003</v>
      </c>
      <c r="I215" s="39">
        <v>6.1348000000000003</v>
      </c>
      <c r="J215" s="17" t="s">
        <v>114</v>
      </c>
      <c r="K215" s="17">
        <v>467003028</v>
      </c>
      <c r="L215" s="78"/>
    </row>
    <row r="216" spans="1:12" s="60" customFormat="1" ht="38.25" customHeight="1">
      <c r="A216" s="174" t="s">
        <v>257</v>
      </c>
      <c r="B216" s="178" t="s">
        <v>256</v>
      </c>
      <c r="C216" s="176" t="s">
        <v>1</v>
      </c>
      <c r="D216" s="176" t="s">
        <v>21</v>
      </c>
      <c r="E216" s="176" t="s">
        <v>118</v>
      </c>
      <c r="F216" s="176" t="s">
        <v>164</v>
      </c>
      <c r="G216" s="39">
        <v>3.234</v>
      </c>
      <c r="H216" s="39">
        <v>2.4300000000000002</v>
      </c>
      <c r="I216" s="39">
        <v>2.4300000000000002</v>
      </c>
      <c r="J216" s="17" t="s">
        <v>114</v>
      </c>
      <c r="K216" s="17">
        <v>467003028</v>
      </c>
      <c r="L216" s="78"/>
    </row>
    <row r="217" spans="1:12" s="60" customFormat="1" ht="12.75">
      <c r="A217" s="175"/>
      <c r="B217" s="179"/>
      <c r="C217" s="177"/>
      <c r="D217" s="177"/>
      <c r="E217" s="177"/>
      <c r="F217" s="177"/>
      <c r="G217" s="39">
        <v>0</v>
      </c>
      <c r="H217" s="39">
        <v>0.35170000000000001</v>
      </c>
      <c r="I217" s="39">
        <v>0.35166999999999998</v>
      </c>
      <c r="J217" s="17" t="s">
        <v>138</v>
      </c>
      <c r="K217" s="17">
        <v>467003015</v>
      </c>
      <c r="L217" s="78"/>
    </row>
    <row r="218" spans="1:12" s="60" customFormat="1" ht="51">
      <c r="A218" s="25" t="s">
        <v>259</v>
      </c>
      <c r="B218" s="17" t="s">
        <v>258</v>
      </c>
      <c r="C218" s="126" t="s">
        <v>1</v>
      </c>
      <c r="D218" s="126" t="s">
        <v>21</v>
      </c>
      <c r="E218" s="126" t="s">
        <v>118</v>
      </c>
      <c r="F218" s="126" t="s">
        <v>164</v>
      </c>
      <c r="G218" s="39">
        <v>8.4700000000000006</v>
      </c>
      <c r="H218" s="39">
        <v>6.1348000000000003</v>
      </c>
      <c r="I218" s="39">
        <v>6.1348000000000003</v>
      </c>
      <c r="J218" s="17" t="s">
        <v>114</v>
      </c>
      <c r="K218" s="17">
        <v>467003028</v>
      </c>
      <c r="L218" s="78"/>
    </row>
    <row r="219" spans="1:12" s="60" customFormat="1" ht="51">
      <c r="A219" s="25" t="s">
        <v>261</v>
      </c>
      <c r="B219" s="17" t="s">
        <v>260</v>
      </c>
      <c r="C219" s="126" t="s">
        <v>1</v>
      </c>
      <c r="D219" s="126" t="s">
        <v>21</v>
      </c>
      <c r="E219" s="126" t="s">
        <v>118</v>
      </c>
      <c r="F219" s="126" t="s">
        <v>164</v>
      </c>
      <c r="G219" s="39">
        <v>4.4400000000000004</v>
      </c>
      <c r="H219" s="39">
        <v>3.2040999999999999</v>
      </c>
      <c r="I219" s="39">
        <v>3.2040700000000002</v>
      </c>
      <c r="J219" s="17" t="s">
        <v>114</v>
      </c>
      <c r="K219" s="17">
        <v>467003028</v>
      </c>
      <c r="L219" s="78"/>
    </row>
    <row r="220" spans="1:12" s="60" customFormat="1" ht="51">
      <c r="A220" s="25" t="s">
        <v>263</v>
      </c>
      <c r="B220" s="17" t="s">
        <v>262</v>
      </c>
      <c r="C220" s="126" t="s">
        <v>1</v>
      </c>
      <c r="D220" s="126" t="s">
        <v>21</v>
      </c>
      <c r="E220" s="126" t="s">
        <v>118</v>
      </c>
      <c r="F220" s="126" t="s">
        <v>164</v>
      </c>
      <c r="G220" s="39">
        <v>8.4700000000000006</v>
      </c>
      <c r="H220" s="39">
        <v>6.8</v>
      </c>
      <c r="I220" s="39">
        <v>6.1348000000000003</v>
      </c>
      <c r="J220" s="17" t="s">
        <v>114</v>
      </c>
      <c r="K220" s="17">
        <v>467003028</v>
      </c>
      <c r="L220" s="78"/>
    </row>
    <row r="221" spans="1:12" s="60" customFormat="1" ht="51">
      <c r="A221" s="25" t="s">
        <v>265</v>
      </c>
      <c r="B221" s="17" t="s">
        <v>264</v>
      </c>
      <c r="C221" s="126" t="s">
        <v>1</v>
      </c>
      <c r="D221" s="126" t="s">
        <v>21</v>
      </c>
      <c r="E221" s="126" t="s">
        <v>118</v>
      </c>
      <c r="F221" s="126" t="s">
        <v>164</v>
      </c>
      <c r="G221" s="39">
        <v>4.4400000000000004</v>
      </c>
      <c r="H221" s="39">
        <v>3.2040999999999999</v>
      </c>
      <c r="I221" s="39">
        <v>3.2040700000000002</v>
      </c>
      <c r="J221" s="17" t="s">
        <v>114</v>
      </c>
      <c r="K221" s="17">
        <v>467003028</v>
      </c>
      <c r="L221" s="78"/>
    </row>
    <row r="222" spans="1:12" s="60" customFormat="1" ht="37.5" customHeight="1">
      <c r="A222" s="174" t="s">
        <v>267</v>
      </c>
      <c r="B222" s="178" t="s">
        <v>266</v>
      </c>
      <c r="C222" s="176" t="s">
        <v>1</v>
      </c>
      <c r="D222" s="176" t="s">
        <v>21</v>
      </c>
      <c r="E222" s="176" t="s">
        <v>118</v>
      </c>
      <c r="F222" s="176" t="s">
        <v>164</v>
      </c>
      <c r="G222" s="39">
        <v>6.06</v>
      </c>
      <c r="H222" s="39">
        <v>5.2781000000000002</v>
      </c>
      <c r="I222" s="39">
        <v>5.2779999999999996</v>
      </c>
      <c r="J222" s="17" t="s">
        <v>114</v>
      </c>
      <c r="K222" s="17">
        <v>467003028</v>
      </c>
      <c r="L222" s="78"/>
    </row>
    <row r="223" spans="1:12" s="60" customFormat="1" ht="15.75" customHeight="1">
      <c r="A223" s="175"/>
      <c r="B223" s="179"/>
      <c r="C223" s="177"/>
      <c r="D223" s="177"/>
      <c r="E223" s="177"/>
      <c r="F223" s="177"/>
      <c r="G223" s="39">
        <v>0</v>
      </c>
      <c r="H223" s="39">
        <v>100</v>
      </c>
      <c r="I223" s="39">
        <v>100</v>
      </c>
      <c r="J223" s="17" t="s">
        <v>114</v>
      </c>
      <c r="K223" s="17">
        <v>467003034</v>
      </c>
      <c r="L223" s="78"/>
    </row>
    <row r="224" spans="1:12" s="60" customFormat="1" ht="37.5" customHeight="1">
      <c r="A224" s="174" t="s">
        <v>269</v>
      </c>
      <c r="B224" s="178" t="s">
        <v>268</v>
      </c>
      <c r="C224" s="176" t="s">
        <v>1</v>
      </c>
      <c r="D224" s="176" t="s">
        <v>21</v>
      </c>
      <c r="E224" s="176" t="s">
        <v>118</v>
      </c>
      <c r="F224" s="176" t="s">
        <v>164</v>
      </c>
      <c r="G224" s="39">
        <v>6.06</v>
      </c>
      <c r="H224" s="39">
        <v>5.2781000000000002</v>
      </c>
      <c r="I224" s="39">
        <v>5.27806</v>
      </c>
      <c r="J224" s="17" t="s">
        <v>114</v>
      </c>
      <c r="K224" s="17">
        <v>467003028</v>
      </c>
      <c r="L224" s="82"/>
    </row>
    <row r="225" spans="1:12" s="60" customFormat="1" ht="12.75">
      <c r="A225" s="175"/>
      <c r="B225" s="179"/>
      <c r="C225" s="177"/>
      <c r="D225" s="177"/>
      <c r="E225" s="177"/>
      <c r="F225" s="177"/>
      <c r="G225" s="39">
        <v>0</v>
      </c>
      <c r="H225" s="39">
        <v>100</v>
      </c>
      <c r="I225" s="39">
        <v>100</v>
      </c>
      <c r="J225" s="17" t="s">
        <v>114</v>
      </c>
      <c r="K225" s="17">
        <v>467003034</v>
      </c>
      <c r="L225" s="82"/>
    </row>
    <row r="226" spans="1:12" s="60" customFormat="1" ht="39" customHeight="1">
      <c r="A226" s="174" t="s">
        <v>271</v>
      </c>
      <c r="B226" s="178" t="s">
        <v>270</v>
      </c>
      <c r="C226" s="176" t="s">
        <v>1</v>
      </c>
      <c r="D226" s="176" t="s">
        <v>21</v>
      </c>
      <c r="E226" s="176" t="s">
        <v>118</v>
      </c>
      <c r="F226" s="176" t="s">
        <v>164</v>
      </c>
      <c r="G226" s="39">
        <v>6.06</v>
      </c>
      <c r="H226" s="39">
        <v>5.2781000000000002</v>
      </c>
      <c r="I226" s="39">
        <v>5.27806</v>
      </c>
      <c r="J226" s="17" t="s">
        <v>114</v>
      </c>
      <c r="K226" s="17">
        <v>467003028</v>
      </c>
      <c r="L226" s="78"/>
    </row>
    <row r="227" spans="1:12" s="60" customFormat="1" ht="12.75">
      <c r="A227" s="175"/>
      <c r="B227" s="179"/>
      <c r="C227" s="177"/>
      <c r="D227" s="177"/>
      <c r="E227" s="177"/>
      <c r="F227" s="177"/>
      <c r="G227" s="39">
        <v>0</v>
      </c>
      <c r="H227" s="39">
        <v>60</v>
      </c>
      <c r="I227" s="39">
        <v>60</v>
      </c>
      <c r="J227" s="17" t="s">
        <v>114</v>
      </c>
      <c r="K227" s="17">
        <v>467003034</v>
      </c>
      <c r="L227" s="78"/>
    </row>
    <row r="228" spans="1:12" s="60" customFormat="1" ht="51">
      <c r="A228" s="25" t="s">
        <v>273</v>
      </c>
      <c r="B228" s="17" t="s">
        <v>272</v>
      </c>
      <c r="C228" s="126" t="s">
        <v>1</v>
      </c>
      <c r="D228" s="126" t="s">
        <v>21</v>
      </c>
      <c r="E228" s="126" t="s">
        <v>118</v>
      </c>
      <c r="F228" s="126" t="s">
        <v>164</v>
      </c>
      <c r="G228" s="39">
        <v>6.06</v>
      </c>
      <c r="H228" s="39">
        <v>5.2781000000000002</v>
      </c>
      <c r="I228" s="39">
        <v>5.27806</v>
      </c>
      <c r="J228" s="17" t="s">
        <v>114</v>
      </c>
      <c r="K228" s="17">
        <v>467003028</v>
      </c>
      <c r="L228" s="78"/>
    </row>
    <row r="229" spans="1:12" s="60" customFormat="1" ht="51">
      <c r="A229" s="25" t="s">
        <v>275</v>
      </c>
      <c r="B229" s="17" t="s">
        <v>274</v>
      </c>
      <c r="C229" s="126" t="s">
        <v>1</v>
      </c>
      <c r="D229" s="126" t="s">
        <v>21</v>
      </c>
      <c r="E229" s="126" t="s">
        <v>118</v>
      </c>
      <c r="F229" s="126" t="s">
        <v>164</v>
      </c>
      <c r="G229" s="39">
        <v>6.06</v>
      </c>
      <c r="H229" s="39">
        <v>5.2781000000000002</v>
      </c>
      <c r="I229" s="39">
        <v>5.27806</v>
      </c>
      <c r="J229" s="17" t="s">
        <v>114</v>
      </c>
      <c r="K229" s="17">
        <v>467003028</v>
      </c>
      <c r="L229" s="78"/>
    </row>
    <row r="230" spans="1:12" s="60" customFormat="1" ht="51">
      <c r="A230" s="25" t="s">
        <v>277</v>
      </c>
      <c r="B230" s="17" t="s">
        <v>276</v>
      </c>
      <c r="C230" s="126" t="s">
        <v>1</v>
      </c>
      <c r="D230" s="126" t="s">
        <v>21</v>
      </c>
      <c r="E230" s="126" t="s">
        <v>118</v>
      </c>
      <c r="F230" s="126" t="s">
        <v>164</v>
      </c>
      <c r="G230" s="39">
        <v>4.8179999999999996</v>
      </c>
      <c r="H230" s="39">
        <v>4.2003000000000004</v>
      </c>
      <c r="I230" s="39">
        <v>4.2002800000000002</v>
      </c>
      <c r="J230" s="17" t="s">
        <v>114</v>
      </c>
      <c r="K230" s="17">
        <v>467003028</v>
      </c>
      <c r="L230" s="78"/>
    </row>
    <row r="231" spans="1:12" s="60" customFormat="1" ht="51">
      <c r="A231" s="25" t="s">
        <v>279</v>
      </c>
      <c r="B231" s="17" t="s">
        <v>278</v>
      </c>
      <c r="C231" s="126" t="s">
        <v>1</v>
      </c>
      <c r="D231" s="126" t="s">
        <v>21</v>
      </c>
      <c r="E231" s="126" t="s">
        <v>118</v>
      </c>
      <c r="F231" s="126" t="s">
        <v>164</v>
      </c>
      <c r="G231" s="39">
        <v>4.8179999999999996</v>
      </c>
      <c r="H231" s="39">
        <v>4.2003000000000004</v>
      </c>
      <c r="I231" s="39">
        <v>4.2002800000000002</v>
      </c>
      <c r="J231" s="17" t="s">
        <v>114</v>
      </c>
      <c r="K231" s="17">
        <v>467003028</v>
      </c>
      <c r="L231" s="78"/>
    </row>
    <row r="232" spans="1:12" s="60" customFormat="1" ht="51">
      <c r="A232" s="25" t="s">
        <v>281</v>
      </c>
      <c r="B232" s="17" t="s">
        <v>280</v>
      </c>
      <c r="C232" s="126" t="s">
        <v>1</v>
      </c>
      <c r="D232" s="126" t="s">
        <v>21</v>
      </c>
      <c r="E232" s="126" t="s">
        <v>118</v>
      </c>
      <c r="F232" s="126" t="s">
        <v>164</v>
      </c>
      <c r="G232" s="39">
        <v>4.8179999999999996</v>
      </c>
      <c r="H232" s="39">
        <v>4.2003000000000004</v>
      </c>
      <c r="I232" s="39">
        <v>4.2002800000000002</v>
      </c>
      <c r="J232" s="17" t="s">
        <v>114</v>
      </c>
      <c r="K232" s="17">
        <v>467003028</v>
      </c>
      <c r="L232" s="78"/>
    </row>
    <row r="233" spans="1:12" s="60" customFormat="1" ht="51">
      <c r="A233" s="25" t="s">
        <v>283</v>
      </c>
      <c r="B233" s="17" t="s">
        <v>282</v>
      </c>
      <c r="C233" s="126" t="s">
        <v>1</v>
      </c>
      <c r="D233" s="126" t="s">
        <v>21</v>
      </c>
      <c r="E233" s="126" t="s">
        <v>118</v>
      </c>
      <c r="F233" s="126" t="s">
        <v>164</v>
      </c>
      <c r="G233" s="39">
        <v>4.8179999999999996</v>
      </c>
      <c r="H233" s="39">
        <v>4.2003000000000004</v>
      </c>
      <c r="I233" s="39">
        <v>4.2002800000000002</v>
      </c>
      <c r="J233" s="17" t="s">
        <v>114</v>
      </c>
      <c r="K233" s="17">
        <v>467003028</v>
      </c>
      <c r="L233" s="78"/>
    </row>
    <row r="234" spans="1:12" s="60" customFormat="1" ht="51">
      <c r="A234" s="25" t="s">
        <v>285</v>
      </c>
      <c r="B234" s="17" t="s">
        <v>284</v>
      </c>
      <c r="C234" s="126" t="s">
        <v>1</v>
      </c>
      <c r="D234" s="126" t="s">
        <v>21</v>
      </c>
      <c r="E234" s="126" t="s">
        <v>118</v>
      </c>
      <c r="F234" s="126" t="s">
        <v>164</v>
      </c>
      <c r="G234" s="39">
        <v>4.8179999999999996</v>
      </c>
      <c r="H234" s="39">
        <v>4.2003000000000004</v>
      </c>
      <c r="I234" s="39">
        <v>4.2002800000000002</v>
      </c>
      <c r="J234" s="17" t="s">
        <v>114</v>
      </c>
      <c r="K234" s="17">
        <v>467003028</v>
      </c>
      <c r="L234" s="78"/>
    </row>
    <row r="235" spans="1:12" s="60" customFormat="1" ht="51">
      <c r="A235" s="25" t="s">
        <v>287</v>
      </c>
      <c r="B235" s="17" t="s">
        <v>286</v>
      </c>
      <c r="C235" s="126" t="s">
        <v>1</v>
      </c>
      <c r="D235" s="126" t="s">
        <v>21</v>
      </c>
      <c r="E235" s="126" t="s">
        <v>118</v>
      </c>
      <c r="F235" s="126" t="s">
        <v>164</v>
      </c>
      <c r="G235" s="39">
        <v>4.8179999999999996</v>
      </c>
      <c r="H235" s="39">
        <v>4.2003000000000004</v>
      </c>
      <c r="I235" s="39">
        <v>4.2002800000000002</v>
      </c>
      <c r="J235" s="17" t="s">
        <v>114</v>
      </c>
      <c r="K235" s="17">
        <v>467003028</v>
      </c>
      <c r="L235" s="78"/>
    </row>
    <row r="236" spans="1:12" s="60" customFormat="1" ht="42" customHeight="1">
      <c r="A236" s="174" t="s">
        <v>289</v>
      </c>
      <c r="B236" s="178" t="s">
        <v>288</v>
      </c>
      <c r="C236" s="176" t="s">
        <v>1</v>
      </c>
      <c r="D236" s="176" t="s">
        <v>21</v>
      </c>
      <c r="E236" s="176" t="s">
        <v>118</v>
      </c>
      <c r="F236" s="176" t="s">
        <v>164</v>
      </c>
      <c r="G236" s="39">
        <v>4.8179999999999996</v>
      </c>
      <c r="H236" s="39">
        <v>4.2003000000000004</v>
      </c>
      <c r="I236" s="39">
        <v>4.2002800000000002</v>
      </c>
      <c r="J236" s="17" t="s">
        <v>114</v>
      </c>
      <c r="K236" s="17">
        <v>467003028</v>
      </c>
      <c r="L236" s="78"/>
    </row>
    <row r="237" spans="1:12" s="60" customFormat="1" ht="12.75">
      <c r="A237" s="175"/>
      <c r="B237" s="179"/>
      <c r="C237" s="177"/>
      <c r="D237" s="177"/>
      <c r="E237" s="177"/>
      <c r="F237" s="177"/>
      <c r="G237" s="39">
        <v>0</v>
      </c>
      <c r="H237" s="39">
        <v>115</v>
      </c>
      <c r="I237" s="39">
        <v>115</v>
      </c>
      <c r="J237" s="17" t="s">
        <v>114</v>
      </c>
      <c r="K237" s="17">
        <v>467003034</v>
      </c>
      <c r="L237" s="78"/>
    </row>
    <row r="238" spans="1:12" s="60" customFormat="1" ht="41.25" customHeight="1">
      <c r="A238" s="174" t="s">
        <v>291</v>
      </c>
      <c r="B238" s="178" t="s">
        <v>290</v>
      </c>
      <c r="C238" s="176" t="s">
        <v>1</v>
      </c>
      <c r="D238" s="176" t="s">
        <v>21</v>
      </c>
      <c r="E238" s="176" t="s">
        <v>118</v>
      </c>
      <c r="F238" s="176" t="s">
        <v>164</v>
      </c>
      <c r="G238" s="39">
        <v>4.8179999999999996</v>
      </c>
      <c r="H238" s="39">
        <v>4.2003000000000004</v>
      </c>
      <c r="I238" s="39">
        <v>4.2002800000000002</v>
      </c>
      <c r="J238" s="17" t="s">
        <v>114</v>
      </c>
      <c r="K238" s="17">
        <v>467003028</v>
      </c>
      <c r="L238" s="78"/>
    </row>
    <row r="239" spans="1:12" s="60" customFormat="1" ht="12.75">
      <c r="A239" s="175"/>
      <c r="B239" s="179"/>
      <c r="C239" s="177"/>
      <c r="D239" s="177"/>
      <c r="E239" s="177"/>
      <c r="F239" s="177"/>
      <c r="G239" s="39">
        <v>0</v>
      </c>
      <c r="H239" s="39">
        <v>115</v>
      </c>
      <c r="I239" s="39">
        <v>115</v>
      </c>
      <c r="J239" s="17" t="s">
        <v>114</v>
      </c>
      <c r="K239" s="17">
        <v>467003034</v>
      </c>
      <c r="L239" s="78"/>
    </row>
    <row r="240" spans="1:12" s="60" customFormat="1" ht="38.25" customHeight="1">
      <c r="A240" s="174" t="s">
        <v>293</v>
      </c>
      <c r="B240" s="178" t="s">
        <v>292</v>
      </c>
      <c r="C240" s="176" t="s">
        <v>1</v>
      </c>
      <c r="D240" s="176" t="s">
        <v>21</v>
      </c>
      <c r="E240" s="176" t="s">
        <v>118</v>
      </c>
      <c r="F240" s="176" t="s">
        <v>164</v>
      </c>
      <c r="G240" s="39">
        <v>4.8179999999999996</v>
      </c>
      <c r="H240" s="39">
        <v>4.2003000000000004</v>
      </c>
      <c r="I240" s="39">
        <v>4.2002800000000002</v>
      </c>
      <c r="J240" s="17" t="s">
        <v>114</v>
      </c>
      <c r="K240" s="17">
        <v>467003028</v>
      </c>
      <c r="L240" s="78"/>
    </row>
    <row r="241" spans="1:12" s="60" customFormat="1" ht="12.75">
      <c r="A241" s="175"/>
      <c r="B241" s="179"/>
      <c r="C241" s="177"/>
      <c r="D241" s="177"/>
      <c r="E241" s="177"/>
      <c r="F241" s="177"/>
      <c r="G241" s="39">
        <v>0</v>
      </c>
      <c r="H241" s="39">
        <v>72</v>
      </c>
      <c r="I241" s="39">
        <v>72</v>
      </c>
      <c r="J241" s="17" t="s">
        <v>114</v>
      </c>
      <c r="K241" s="17">
        <v>467003034</v>
      </c>
      <c r="L241" s="78"/>
    </row>
    <row r="242" spans="1:12" s="60" customFormat="1" ht="40.5" customHeight="1">
      <c r="A242" s="174" t="s">
        <v>295</v>
      </c>
      <c r="B242" s="178" t="s">
        <v>294</v>
      </c>
      <c r="C242" s="176" t="s">
        <v>1</v>
      </c>
      <c r="D242" s="176" t="s">
        <v>21</v>
      </c>
      <c r="E242" s="176" t="s">
        <v>118</v>
      </c>
      <c r="F242" s="176" t="s">
        <v>164</v>
      </c>
      <c r="G242" s="39">
        <v>4.8179999999999996</v>
      </c>
      <c r="H242" s="39">
        <v>4.2003000000000004</v>
      </c>
      <c r="I242" s="39">
        <v>4.2002800000000002</v>
      </c>
      <c r="J242" s="17" t="s">
        <v>114</v>
      </c>
      <c r="K242" s="17">
        <v>467003028</v>
      </c>
      <c r="L242" s="78"/>
    </row>
    <row r="243" spans="1:12" s="60" customFormat="1" ht="12.75">
      <c r="A243" s="175"/>
      <c r="B243" s="179"/>
      <c r="C243" s="177"/>
      <c r="D243" s="177"/>
      <c r="E243" s="177"/>
      <c r="F243" s="177"/>
      <c r="G243" s="39">
        <v>0</v>
      </c>
      <c r="H243" s="39">
        <v>100</v>
      </c>
      <c r="I243" s="39">
        <v>100</v>
      </c>
      <c r="J243" s="17" t="s">
        <v>114</v>
      </c>
      <c r="K243" s="17">
        <v>467003034</v>
      </c>
      <c r="L243" s="78"/>
    </row>
    <row r="244" spans="1:12" s="60" customFormat="1" ht="51">
      <c r="A244" s="25" t="s">
        <v>297</v>
      </c>
      <c r="B244" s="17" t="s">
        <v>296</v>
      </c>
      <c r="C244" s="19" t="s">
        <v>1</v>
      </c>
      <c r="D244" s="19" t="s">
        <v>21</v>
      </c>
      <c r="E244" s="19" t="s">
        <v>118</v>
      </c>
      <c r="F244" s="126" t="s">
        <v>164</v>
      </c>
      <c r="G244" s="39">
        <v>8.4700000000000006</v>
      </c>
      <c r="H244" s="39">
        <v>6.1348000000000003</v>
      </c>
      <c r="I244" s="39">
        <v>4.2002800000000002</v>
      </c>
      <c r="J244" s="17" t="s">
        <v>114</v>
      </c>
      <c r="K244" s="17">
        <v>467003028</v>
      </c>
      <c r="L244" s="82"/>
    </row>
    <row r="245" spans="1:12" s="60" customFormat="1" ht="60" customHeight="1">
      <c r="A245" s="25" t="s">
        <v>299</v>
      </c>
      <c r="B245" s="17" t="s">
        <v>298</v>
      </c>
      <c r="C245" s="19" t="s">
        <v>1</v>
      </c>
      <c r="D245" s="19" t="s">
        <v>21</v>
      </c>
      <c r="E245" s="19" t="s">
        <v>118</v>
      </c>
      <c r="F245" s="126" t="s">
        <v>164</v>
      </c>
      <c r="G245" s="39">
        <v>5.91</v>
      </c>
      <c r="H245" s="39">
        <v>5.1543000000000001</v>
      </c>
      <c r="I245" s="39">
        <v>5.1542899999999996</v>
      </c>
      <c r="J245" s="17" t="s">
        <v>114</v>
      </c>
      <c r="K245" s="17">
        <v>467003028</v>
      </c>
      <c r="L245" s="78"/>
    </row>
    <row r="246" spans="1:12" s="60" customFormat="1" ht="55.5" customHeight="1">
      <c r="A246" s="25" t="s">
        <v>301</v>
      </c>
      <c r="B246" s="17" t="s">
        <v>300</v>
      </c>
      <c r="C246" s="19" t="s">
        <v>1</v>
      </c>
      <c r="D246" s="19" t="s">
        <v>21</v>
      </c>
      <c r="E246" s="19" t="s">
        <v>118</v>
      </c>
      <c r="F246" s="126" t="s">
        <v>164</v>
      </c>
      <c r="G246" s="39">
        <v>5.91</v>
      </c>
      <c r="H246" s="39">
        <v>5.1543000000000001</v>
      </c>
      <c r="I246" s="39">
        <v>5.1542899999999996</v>
      </c>
      <c r="J246" s="17" t="s">
        <v>114</v>
      </c>
      <c r="K246" s="17">
        <v>467003028</v>
      </c>
      <c r="L246" s="78"/>
    </row>
    <row r="247" spans="1:12" s="60" customFormat="1" ht="15" customHeight="1">
      <c r="A247" s="44"/>
      <c r="B247" s="41"/>
      <c r="C247" s="41"/>
      <c r="D247" s="41"/>
      <c r="E247" s="41"/>
      <c r="F247" s="41"/>
      <c r="G247" s="22"/>
      <c r="H247" s="22"/>
      <c r="I247" s="22"/>
      <c r="J247" s="18"/>
      <c r="K247" s="18"/>
      <c r="L247" s="78"/>
    </row>
    <row r="248" spans="1:12" s="60" customFormat="1" ht="40.5">
      <c r="A248" s="184"/>
      <c r="B248" s="137" t="s">
        <v>28</v>
      </c>
      <c r="C248" s="181" t="s">
        <v>1</v>
      </c>
      <c r="D248" s="117"/>
      <c r="E248" s="117"/>
      <c r="F248" s="193"/>
      <c r="G248" s="29">
        <f t="shared" ref="G248:I248" si="42">SUM(G249:G252)</f>
        <v>8128.6949999999997</v>
      </c>
      <c r="H248" s="29">
        <f t="shared" si="42"/>
        <v>7179.4160000000011</v>
      </c>
      <c r="I248" s="29">
        <f t="shared" si="42"/>
        <v>6584.6808730000012</v>
      </c>
      <c r="J248" s="17"/>
      <c r="K248" s="17"/>
      <c r="L248" s="78"/>
    </row>
    <row r="249" spans="1:12" s="60" customFormat="1" ht="13.5">
      <c r="A249" s="185"/>
      <c r="B249" s="181" t="s">
        <v>137</v>
      </c>
      <c r="C249" s="182"/>
      <c r="D249" s="118"/>
      <c r="E249" s="118"/>
      <c r="F249" s="191"/>
      <c r="G249" s="29">
        <f>G273+G302+G355</f>
        <v>4700.03</v>
      </c>
      <c r="H249" s="29">
        <f t="shared" ref="H249:I249" si="43">H273+H302+H355</f>
        <v>4235.8780000000006</v>
      </c>
      <c r="I249" s="29">
        <f t="shared" si="43"/>
        <v>3678.0364300000001</v>
      </c>
      <c r="J249" s="23" t="s">
        <v>115</v>
      </c>
      <c r="K249" s="23">
        <v>467004032</v>
      </c>
      <c r="L249" s="78"/>
    </row>
    <row r="250" spans="1:12" s="60" customFormat="1" ht="13.5">
      <c r="A250" s="185"/>
      <c r="B250" s="182"/>
      <c r="C250" s="182"/>
      <c r="D250" s="118"/>
      <c r="E250" s="118"/>
      <c r="F250" s="191"/>
      <c r="G250" s="29">
        <f>G303+G356</f>
        <v>750</v>
      </c>
      <c r="H250" s="29">
        <f t="shared" ref="H250:I250" si="44">H303+H356</f>
        <v>750</v>
      </c>
      <c r="I250" s="29">
        <f t="shared" si="44"/>
        <v>750</v>
      </c>
      <c r="J250" s="23" t="s">
        <v>24</v>
      </c>
      <c r="K250" s="23">
        <v>467004011</v>
      </c>
      <c r="L250" s="78"/>
    </row>
    <row r="251" spans="1:12" s="60" customFormat="1" ht="13.5">
      <c r="A251" s="185"/>
      <c r="B251" s="182"/>
      <c r="C251" s="182"/>
      <c r="D251" s="118"/>
      <c r="E251" s="118"/>
      <c r="F251" s="191"/>
      <c r="G251" s="29">
        <f>G255+G264+G274+G304+G357</f>
        <v>2617.9110000000001</v>
      </c>
      <c r="H251" s="29">
        <f t="shared" ref="H251:I251" si="45">H255+H264+H274+H304+H357</f>
        <v>2138.4989</v>
      </c>
      <c r="I251" s="29">
        <f t="shared" si="45"/>
        <v>2107.0604870000002</v>
      </c>
      <c r="J251" s="23" t="s">
        <v>114</v>
      </c>
      <c r="K251" s="23">
        <v>467004028</v>
      </c>
      <c r="L251" s="78"/>
    </row>
    <row r="252" spans="1:12" s="60" customFormat="1" ht="13.5">
      <c r="A252" s="186"/>
      <c r="B252" s="183"/>
      <c r="C252" s="183"/>
      <c r="D252" s="119"/>
      <c r="E252" s="119"/>
      <c r="F252" s="192"/>
      <c r="G252" s="29">
        <f>G256+G265+G275+G358</f>
        <v>60.753999999999998</v>
      </c>
      <c r="H252" s="29">
        <f t="shared" ref="H252:I252" si="46">H256+H265+H275+H358</f>
        <v>55.039100000000005</v>
      </c>
      <c r="I252" s="29">
        <f t="shared" si="46"/>
        <v>49.583956000000001</v>
      </c>
      <c r="J252" s="23" t="s">
        <v>138</v>
      </c>
      <c r="K252" s="23">
        <v>467004015</v>
      </c>
      <c r="L252" s="78"/>
    </row>
    <row r="253" spans="1:12" s="60" customFormat="1" ht="12.75">
      <c r="A253" s="44"/>
      <c r="B253" s="42"/>
      <c r="C253" s="41"/>
      <c r="D253" s="41"/>
      <c r="E253" s="41"/>
      <c r="F253" s="41"/>
      <c r="G253" s="22"/>
      <c r="H253" s="22"/>
      <c r="I253" s="22"/>
      <c r="J253" s="18"/>
      <c r="K253" s="18"/>
      <c r="L253" s="78"/>
    </row>
    <row r="254" spans="1:12" s="60" customFormat="1" ht="15" customHeight="1">
      <c r="A254" s="184"/>
      <c r="B254" s="139" t="s">
        <v>139</v>
      </c>
      <c r="C254" s="181" t="s">
        <v>1</v>
      </c>
      <c r="D254" s="41"/>
      <c r="E254" s="41"/>
      <c r="F254" s="41"/>
      <c r="G254" s="29">
        <f>SUM(G255:G256)</f>
        <v>16.439999999999998</v>
      </c>
      <c r="H254" s="29">
        <f t="shared" ref="H254:I254" si="47">SUM(H255:H256)</f>
        <v>4.04</v>
      </c>
      <c r="I254" s="29">
        <f t="shared" si="47"/>
        <v>4.0397569999999998</v>
      </c>
      <c r="J254" s="18"/>
      <c r="K254" s="18"/>
      <c r="L254" s="78"/>
    </row>
    <row r="255" spans="1:12" s="15" customFormat="1" ht="13.5">
      <c r="A255" s="185"/>
      <c r="B255" s="180" t="s">
        <v>137</v>
      </c>
      <c r="C255" s="182"/>
      <c r="D255" s="138"/>
      <c r="E255" s="138"/>
      <c r="F255" s="114"/>
      <c r="G255" s="29">
        <f>G257+G258+G259+G261</f>
        <v>16.439999999999998</v>
      </c>
      <c r="H255" s="29">
        <f t="shared" ref="H255:I255" si="48">H257+H258+H259+H261</f>
        <v>3.1555</v>
      </c>
      <c r="I255" s="29">
        <f t="shared" si="48"/>
        <v>3.1553399999999998</v>
      </c>
      <c r="J255" s="23" t="s">
        <v>114</v>
      </c>
      <c r="K255" s="23">
        <v>467004028</v>
      </c>
      <c r="L255" s="82"/>
    </row>
    <row r="256" spans="1:12" s="15" customFormat="1" ht="13.5">
      <c r="A256" s="186"/>
      <c r="B256" s="180"/>
      <c r="C256" s="183"/>
      <c r="D256" s="138"/>
      <c r="E256" s="138"/>
      <c r="F256" s="114"/>
      <c r="G256" s="29">
        <f>G260+G262</f>
        <v>0</v>
      </c>
      <c r="H256" s="29">
        <f t="shared" ref="H256:I256" si="49">H260+H262</f>
        <v>0.88449999999999995</v>
      </c>
      <c r="I256" s="29">
        <f t="shared" si="49"/>
        <v>0.88441700000000001</v>
      </c>
      <c r="J256" s="23" t="s">
        <v>138</v>
      </c>
      <c r="K256" s="23">
        <v>467004015</v>
      </c>
      <c r="L256" s="82"/>
    </row>
    <row r="257" spans="1:12" s="60" customFormat="1" ht="63.75">
      <c r="A257" s="25" t="s">
        <v>303</v>
      </c>
      <c r="B257" s="17" t="s">
        <v>302</v>
      </c>
      <c r="C257" s="19" t="s">
        <v>1</v>
      </c>
      <c r="D257" s="19" t="s">
        <v>21</v>
      </c>
      <c r="E257" s="19" t="s">
        <v>118</v>
      </c>
      <c r="F257" s="110" t="s">
        <v>76</v>
      </c>
      <c r="G257" s="39">
        <v>14.44</v>
      </c>
      <c r="H257" s="39">
        <v>0</v>
      </c>
      <c r="I257" s="39"/>
      <c r="J257" s="17" t="s">
        <v>114</v>
      </c>
      <c r="K257" s="17">
        <v>467004028</v>
      </c>
      <c r="L257" s="78"/>
    </row>
    <row r="258" spans="1:12" s="60" customFormat="1" ht="63.75">
      <c r="A258" s="25" t="s">
        <v>305</v>
      </c>
      <c r="B258" s="17" t="s">
        <v>304</v>
      </c>
      <c r="C258" s="19" t="s">
        <v>1</v>
      </c>
      <c r="D258" s="19" t="s">
        <v>21</v>
      </c>
      <c r="E258" s="19" t="s">
        <v>118</v>
      </c>
      <c r="F258" s="110" t="s">
        <v>88</v>
      </c>
      <c r="G258" s="39">
        <v>2</v>
      </c>
      <c r="H258" s="39">
        <v>0</v>
      </c>
      <c r="I258" s="39"/>
      <c r="J258" s="17" t="s">
        <v>114</v>
      </c>
      <c r="K258" s="17">
        <v>467004028</v>
      </c>
      <c r="L258" s="78"/>
    </row>
    <row r="259" spans="1:12" s="60" customFormat="1" ht="39" customHeight="1">
      <c r="A259" s="174" t="s">
        <v>307</v>
      </c>
      <c r="B259" s="178" t="s">
        <v>565</v>
      </c>
      <c r="C259" s="176" t="s">
        <v>1</v>
      </c>
      <c r="D259" s="176" t="s">
        <v>21</v>
      </c>
      <c r="E259" s="176" t="s">
        <v>118</v>
      </c>
      <c r="F259" s="176" t="s">
        <v>566</v>
      </c>
      <c r="G259" s="39">
        <v>0</v>
      </c>
      <c r="H259" s="39">
        <v>0.97799999999999998</v>
      </c>
      <c r="I259" s="39">
        <v>0.97792999999999997</v>
      </c>
      <c r="J259" s="17" t="s">
        <v>114</v>
      </c>
      <c r="K259" s="17">
        <v>467004028</v>
      </c>
      <c r="L259" s="78"/>
    </row>
    <row r="260" spans="1:12" s="60" customFormat="1" ht="12.75">
      <c r="A260" s="175"/>
      <c r="B260" s="179"/>
      <c r="C260" s="177"/>
      <c r="D260" s="177"/>
      <c r="E260" s="177"/>
      <c r="F260" s="177"/>
      <c r="G260" s="39">
        <v>0</v>
      </c>
      <c r="H260" s="39">
        <v>0.35389999999999999</v>
      </c>
      <c r="I260" s="39">
        <v>0.35381699999999999</v>
      </c>
      <c r="J260" s="17" t="s">
        <v>138</v>
      </c>
      <c r="K260" s="17">
        <v>467004015</v>
      </c>
      <c r="L260" s="78"/>
    </row>
    <row r="261" spans="1:12" s="60" customFormat="1" ht="51">
      <c r="A261" s="25" t="s">
        <v>309</v>
      </c>
      <c r="B261" s="17" t="s">
        <v>567</v>
      </c>
      <c r="C261" s="110" t="s">
        <v>1</v>
      </c>
      <c r="D261" s="110" t="s">
        <v>21</v>
      </c>
      <c r="E261" s="110" t="s">
        <v>118</v>
      </c>
      <c r="F261" s="110" t="s">
        <v>566</v>
      </c>
      <c r="G261" s="39">
        <v>0</v>
      </c>
      <c r="H261" s="39">
        <v>2.1775000000000002</v>
      </c>
      <c r="I261" s="39">
        <v>2.1774100000000001</v>
      </c>
      <c r="J261" s="17" t="s">
        <v>114</v>
      </c>
      <c r="K261" s="17">
        <v>467004028</v>
      </c>
      <c r="L261" s="78"/>
    </row>
    <row r="262" spans="1:12" s="60" customFormat="1" ht="51">
      <c r="A262" s="25" t="s">
        <v>311</v>
      </c>
      <c r="B262" s="17" t="s">
        <v>574</v>
      </c>
      <c r="C262" s="115" t="s">
        <v>1</v>
      </c>
      <c r="D262" s="115" t="s">
        <v>21</v>
      </c>
      <c r="E262" s="115" t="s">
        <v>118</v>
      </c>
      <c r="F262" s="115" t="s">
        <v>568</v>
      </c>
      <c r="G262" s="39">
        <v>0</v>
      </c>
      <c r="H262" s="39">
        <v>0.53059999999999996</v>
      </c>
      <c r="I262" s="39">
        <v>0.53059999999999996</v>
      </c>
      <c r="J262" s="17" t="s">
        <v>138</v>
      </c>
      <c r="K262" s="17">
        <v>467004015</v>
      </c>
      <c r="L262" s="78"/>
    </row>
    <row r="263" spans="1:12" s="60" customFormat="1" ht="15" customHeight="1">
      <c r="A263" s="184"/>
      <c r="B263" s="137" t="s">
        <v>143</v>
      </c>
      <c r="C263" s="181" t="s">
        <v>1</v>
      </c>
      <c r="D263" s="115"/>
      <c r="E263" s="115"/>
      <c r="F263" s="115"/>
      <c r="G263" s="140">
        <f>SUM(G264:G265)</f>
        <v>109.892</v>
      </c>
      <c r="H263" s="140">
        <f t="shared" ref="H263:I263" si="50">SUM(H264:H265)</f>
        <v>53.011499999999998</v>
      </c>
      <c r="I263" s="140">
        <f t="shared" si="50"/>
        <v>51.602629999999998</v>
      </c>
      <c r="J263" s="17"/>
      <c r="K263" s="17"/>
      <c r="L263" s="78"/>
    </row>
    <row r="264" spans="1:12" s="60" customFormat="1" ht="13.5" customHeight="1">
      <c r="A264" s="185"/>
      <c r="B264" s="180" t="s">
        <v>137</v>
      </c>
      <c r="C264" s="182"/>
      <c r="D264" s="115"/>
      <c r="E264" s="115"/>
      <c r="F264" s="115"/>
      <c r="G264" s="29">
        <f>G266+G267+G269+G270+G271</f>
        <v>109.892</v>
      </c>
      <c r="H264" s="29">
        <f t="shared" ref="H264:I264" si="51">H266+H267+H269+H270+H271</f>
        <v>52.098799999999997</v>
      </c>
      <c r="I264" s="29">
        <f t="shared" si="51"/>
        <v>50.689929999999997</v>
      </c>
      <c r="J264" s="23" t="s">
        <v>114</v>
      </c>
      <c r="K264" s="23">
        <v>467004028</v>
      </c>
      <c r="L264" s="78"/>
    </row>
    <row r="265" spans="1:12" s="60" customFormat="1" ht="13.5" customHeight="1">
      <c r="A265" s="186"/>
      <c r="B265" s="180"/>
      <c r="C265" s="183"/>
      <c r="D265" s="115"/>
      <c r="E265" s="115"/>
      <c r="F265" s="115"/>
      <c r="G265" s="29">
        <f>G268</f>
        <v>0</v>
      </c>
      <c r="H265" s="29">
        <f t="shared" ref="H265:I265" si="52">H268</f>
        <v>0.91269999999999996</v>
      </c>
      <c r="I265" s="29">
        <f t="shared" si="52"/>
        <v>0.91269999999999996</v>
      </c>
      <c r="J265" s="23" t="s">
        <v>138</v>
      </c>
      <c r="K265" s="23">
        <v>467004015</v>
      </c>
      <c r="L265" s="78"/>
    </row>
    <row r="266" spans="1:12" s="60" customFormat="1" ht="102">
      <c r="A266" s="25" t="s">
        <v>313</v>
      </c>
      <c r="B266" s="17" t="s">
        <v>306</v>
      </c>
      <c r="C266" s="115" t="s">
        <v>1</v>
      </c>
      <c r="D266" s="115" t="s">
        <v>21</v>
      </c>
      <c r="E266" s="115" t="s">
        <v>118</v>
      </c>
      <c r="F266" s="115" t="s">
        <v>76</v>
      </c>
      <c r="G266" s="39">
        <v>6.5570000000000004</v>
      </c>
      <c r="H266" s="39">
        <v>16.059699999999999</v>
      </c>
      <c r="I266" s="39">
        <v>16.059650000000001</v>
      </c>
      <c r="J266" s="17" t="s">
        <v>114</v>
      </c>
      <c r="K266" s="17">
        <v>467004028</v>
      </c>
      <c r="L266" s="78"/>
    </row>
    <row r="267" spans="1:12" s="60" customFormat="1" ht="51">
      <c r="A267" s="25" t="s">
        <v>315</v>
      </c>
      <c r="B267" s="17" t="s">
        <v>308</v>
      </c>
      <c r="C267" s="115" t="s">
        <v>1</v>
      </c>
      <c r="D267" s="115" t="s">
        <v>21</v>
      </c>
      <c r="E267" s="115" t="s">
        <v>118</v>
      </c>
      <c r="F267" s="115" t="s">
        <v>76</v>
      </c>
      <c r="G267" s="39">
        <v>83.721999999999994</v>
      </c>
      <c r="H267" s="39">
        <v>29.6233</v>
      </c>
      <c r="I267" s="39">
        <v>29.623280000000001</v>
      </c>
      <c r="J267" s="17" t="s">
        <v>114</v>
      </c>
      <c r="K267" s="17">
        <v>467004028</v>
      </c>
      <c r="L267" s="78"/>
    </row>
    <row r="268" spans="1:12" s="60" customFormat="1" ht="76.5">
      <c r="A268" s="25" t="s">
        <v>317</v>
      </c>
      <c r="B268" s="17" t="s">
        <v>581</v>
      </c>
      <c r="C268" s="115" t="s">
        <v>1</v>
      </c>
      <c r="D268" s="115" t="s">
        <v>21</v>
      </c>
      <c r="E268" s="115" t="s">
        <v>118</v>
      </c>
      <c r="F268" s="115" t="s">
        <v>88</v>
      </c>
      <c r="G268" s="39">
        <v>0</v>
      </c>
      <c r="H268" s="39">
        <v>0.91269999999999996</v>
      </c>
      <c r="I268" s="39">
        <v>0.91269999999999996</v>
      </c>
      <c r="J268" s="17" t="s">
        <v>138</v>
      </c>
      <c r="K268" s="17">
        <v>467004015</v>
      </c>
      <c r="L268" s="78"/>
    </row>
    <row r="269" spans="1:12" s="60" customFormat="1" ht="63.75">
      <c r="A269" s="25" t="s">
        <v>319</v>
      </c>
      <c r="B269" s="17" t="s">
        <v>310</v>
      </c>
      <c r="C269" s="115" t="s">
        <v>1</v>
      </c>
      <c r="D269" s="115" t="s">
        <v>21</v>
      </c>
      <c r="E269" s="115" t="s">
        <v>118</v>
      </c>
      <c r="F269" s="115" t="s">
        <v>76</v>
      </c>
      <c r="G269" s="39">
        <v>16.613</v>
      </c>
      <c r="H269" s="39">
        <v>1.4148000000000001</v>
      </c>
      <c r="I269" s="120">
        <v>7.0000000000000001E-3</v>
      </c>
      <c r="J269" s="17" t="s">
        <v>114</v>
      </c>
      <c r="K269" s="17">
        <v>467004028</v>
      </c>
      <c r="L269" s="78"/>
    </row>
    <row r="270" spans="1:12" s="60" customFormat="1" ht="51">
      <c r="A270" s="25" t="s">
        <v>321</v>
      </c>
      <c r="B270" s="17" t="s">
        <v>46</v>
      </c>
      <c r="C270" s="115" t="s">
        <v>1</v>
      </c>
      <c r="D270" s="115" t="s">
        <v>21</v>
      </c>
      <c r="E270" s="115" t="s">
        <v>118</v>
      </c>
      <c r="F270" s="115" t="s">
        <v>88</v>
      </c>
      <c r="G270" s="39">
        <v>3</v>
      </c>
      <c r="H270" s="120">
        <v>1E-3</v>
      </c>
      <c r="I270" s="39">
        <v>0</v>
      </c>
      <c r="J270" s="17" t="s">
        <v>114</v>
      </c>
      <c r="K270" s="17">
        <v>467004028</v>
      </c>
      <c r="L270" s="78"/>
    </row>
    <row r="271" spans="1:12" s="60" customFormat="1" ht="51">
      <c r="A271" s="109"/>
      <c r="B271" s="17" t="s">
        <v>569</v>
      </c>
      <c r="C271" s="115" t="s">
        <v>1</v>
      </c>
      <c r="D271" s="115" t="s">
        <v>21</v>
      </c>
      <c r="E271" s="115" t="s">
        <v>118</v>
      </c>
      <c r="F271" s="115" t="s">
        <v>76</v>
      </c>
      <c r="G271" s="39">
        <v>0</v>
      </c>
      <c r="H271" s="39">
        <v>5</v>
      </c>
      <c r="I271" s="39">
        <v>5</v>
      </c>
      <c r="J271" s="17" t="s">
        <v>114</v>
      </c>
      <c r="K271" s="17">
        <v>467004028</v>
      </c>
      <c r="L271" s="78"/>
    </row>
    <row r="272" spans="1:12" s="60" customFormat="1" ht="13.5">
      <c r="A272" s="184"/>
      <c r="B272" s="137" t="s">
        <v>151</v>
      </c>
      <c r="C272" s="181" t="s">
        <v>1</v>
      </c>
      <c r="D272" s="176"/>
      <c r="E272" s="176"/>
      <c r="F272" s="209"/>
      <c r="G272" s="29">
        <f t="shared" ref="G272:I272" si="53">SUM(G273:G275)</f>
        <v>1163.1158</v>
      </c>
      <c r="H272" s="29">
        <f t="shared" si="53"/>
        <v>1022.0736999999999</v>
      </c>
      <c r="I272" s="29">
        <f t="shared" si="53"/>
        <v>1010.967753</v>
      </c>
      <c r="J272" s="17"/>
      <c r="K272" s="17"/>
      <c r="L272" s="78"/>
    </row>
    <row r="273" spans="1:12" s="60" customFormat="1" ht="15" customHeight="1">
      <c r="A273" s="185"/>
      <c r="B273" s="181" t="s">
        <v>312</v>
      </c>
      <c r="C273" s="182"/>
      <c r="D273" s="198"/>
      <c r="E273" s="198"/>
      <c r="F273" s="210"/>
      <c r="G273" s="29">
        <f>G293+G298</f>
        <v>539.07999999999993</v>
      </c>
      <c r="H273" s="29">
        <f t="shared" ref="H273:I273" si="54">H293+H298</f>
        <v>506.82</v>
      </c>
      <c r="I273" s="29">
        <f t="shared" si="54"/>
        <v>501.1696</v>
      </c>
      <c r="J273" s="23" t="s">
        <v>115</v>
      </c>
      <c r="K273" s="23">
        <v>467004032</v>
      </c>
      <c r="L273" s="78"/>
    </row>
    <row r="274" spans="1:12" s="60" customFormat="1" ht="12.75" customHeight="1">
      <c r="A274" s="185"/>
      <c r="B274" s="182"/>
      <c r="C274" s="182"/>
      <c r="D274" s="198"/>
      <c r="E274" s="198"/>
      <c r="F274" s="210"/>
      <c r="G274" s="29">
        <f>G276+G277+G278+G280+G281+G282+G284+G286+G287+G289+G290+G292+G294+G299</f>
        <v>564.52980000000002</v>
      </c>
      <c r="H274" s="29">
        <f t="shared" ref="H274:I274" si="55">H276+H277+H278+H280+H281+H282+H284+H286+H287+H289+H290+H292+H294+H299</f>
        <v>473.92739999999998</v>
      </c>
      <c r="I274" s="29">
        <f t="shared" si="55"/>
        <v>473.92669400000005</v>
      </c>
      <c r="J274" s="23" t="s">
        <v>114</v>
      </c>
      <c r="K274" s="23">
        <v>467004028</v>
      </c>
      <c r="L274" s="78"/>
    </row>
    <row r="275" spans="1:12" s="60" customFormat="1" ht="12.75" customHeight="1">
      <c r="A275" s="186"/>
      <c r="B275" s="183"/>
      <c r="C275" s="183"/>
      <c r="D275" s="177"/>
      <c r="E275" s="177"/>
      <c r="F275" s="211"/>
      <c r="G275" s="29">
        <f>G279+G283+G285+G288+G291+G295+G296+G297+G300</f>
        <v>59.506</v>
      </c>
      <c r="H275" s="29">
        <f t="shared" ref="H275:I275" si="56">H279+H283+H285+H288+H291+H295+H296+H297+H300</f>
        <v>41.326300000000003</v>
      </c>
      <c r="I275" s="29">
        <f t="shared" si="56"/>
        <v>35.871459000000002</v>
      </c>
      <c r="J275" s="23" t="s">
        <v>138</v>
      </c>
      <c r="K275" s="23">
        <v>467004015</v>
      </c>
      <c r="L275" s="78"/>
    </row>
    <row r="276" spans="1:12" s="60" customFormat="1" ht="38.25" customHeight="1">
      <c r="A276" s="128" t="s">
        <v>322</v>
      </c>
      <c r="B276" s="116" t="s">
        <v>314</v>
      </c>
      <c r="C276" s="113" t="s">
        <v>1</v>
      </c>
      <c r="D276" s="113" t="s">
        <v>21</v>
      </c>
      <c r="E276" s="113" t="s">
        <v>118</v>
      </c>
      <c r="F276" s="113" t="s">
        <v>164</v>
      </c>
      <c r="G276" s="39">
        <v>0.36</v>
      </c>
      <c r="H276" s="39">
        <v>0.36</v>
      </c>
      <c r="I276" s="39">
        <v>0.36</v>
      </c>
      <c r="J276" s="17" t="s">
        <v>114</v>
      </c>
      <c r="K276" s="17">
        <v>467004028</v>
      </c>
      <c r="L276" s="78"/>
    </row>
    <row r="277" spans="1:12" s="60" customFormat="1" ht="51">
      <c r="A277" s="25" t="s">
        <v>324</v>
      </c>
      <c r="B277" s="17" t="s">
        <v>316</v>
      </c>
      <c r="C277" s="115" t="s">
        <v>1</v>
      </c>
      <c r="D277" s="115" t="s">
        <v>21</v>
      </c>
      <c r="E277" s="115" t="s">
        <v>118</v>
      </c>
      <c r="F277" s="115" t="s">
        <v>164</v>
      </c>
      <c r="G277" s="39">
        <v>0.34</v>
      </c>
      <c r="H277" s="39">
        <v>0.34</v>
      </c>
      <c r="I277" s="39">
        <v>0.34</v>
      </c>
      <c r="J277" s="17" t="s">
        <v>114</v>
      </c>
      <c r="K277" s="17">
        <v>467004028</v>
      </c>
      <c r="L277" s="78"/>
    </row>
    <row r="278" spans="1:12" s="60" customFormat="1" ht="38.25" customHeight="1">
      <c r="A278" s="174" t="s">
        <v>325</v>
      </c>
      <c r="B278" s="178" t="s">
        <v>318</v>
      </c>
      <c r="C278" s="176" t="s">
        <v>1</v>
      </c>
      <c r="D278" s="176" t="s">
        <v>21</v>
      </c>
      <c r="E278" s="176" t="s">
        <v>118</v>
      </c>
      <c r="F278" s="176" t="s">
        <v>164</v>
      </c>
      <c r="G278" s="39">
        <v>0.32</v>
      </c>
      <c r="H278" s="39">
        <v>0.32</v>
      </c>
      <c r="I278" s="39">
        <v>0.32</v>
      </c>
      <c r="J278" s="17" t="s">
        <v>114</v>
      </c>
      <c r="K278" s="17">
        <v>467004028</v>
      </c>
      <c r="L278" s="78"/>
    </row>
    <row r="279" spans="1:12" s="60" customFormat="1" ht="12.75">
      <c r="A279" s="175"/>
      <c r="B279" s="179"/>
      <c r="C279" s="177"/>
      <c r="D279" s="177"/>
      <c r="E279" s="177"/>
      <c r="F279" s="177"/>
      <c r="G279" s="39">
        <v>0</v>
      </c>
      <c r="H279" s="120">
        <v>5.0000000000000001E-3</v>
      </c>
      <c r="I279" s="39">
        <v>0</v>
      </c>
      <c r="J279" s="17" t="s">
        <v>138</v>
      </c>
      <c r="K279" s="17">
        <v>467004015</v>
      </c>
      <c r="L279" s="78"/>
    </row>
    <row r="280" spans="1:12" s="60" customFormat="1" ht="51">
      <c r="A280" s="25" t="s">
        <v>327</v>
      </c>
      <c r="B280" s="17" t="s">
        <v>570</v>
      </c>
      <c r="C280" s="110" t="s">
        <v>1</v>
      </c>
      <c r="D280" s="110" t="s">
        <v>21</v>
      </c>
      <c r="E280" s="110" t="s">
        <v>118</v>
      </c>
      <c r="F280" s="110" t="s">
        <v>88</v>
      </c>
      <c r="G280" s="39">
        <v>0</v>
      </c>
      <c r="H280" s="39">
        <v>5.7888999999999999</v>
      </c>
      <c r="I280" s="39">
        <v>5.7888900000000003</v>
      </c>
      <c r="J280" s="17" t="s">
        <v>114</v>
      </c>
      <c r="K280" s="17">
        <v>467004028</v>
      </c>
      <c r="L280" s="78"/>
    </row>
    <row r="281" spans="1:12" s="60" customFormat="1" ht="51">
      <c r="A281" s="25" t="s">
        <v>329</v>
      </c>
      <c r="B281" s="17" t="s">
        <v>320</v>
      </c>
      <c r="C281" s="115" t="s">
        <v>1</v>
      </c>
      <c r="D281" s="115" t="s">
        <v>21</v>
      </c>
      <c r="E281" s="115" t="s">
        <v>118</v>
      </c>
      <c r="F281" s="115" t="s">
        <v>76</v>
      </c>
      <c r="G281" s="39">
        <v>17.687000000000001</v>
      </c>
      <c r="H281" s="39">
        <v>11.829700000000001</v>
      </c>
      <c r="I281" s="39">
        <v>11.82968</v>
      </c>
      <c r="J281" s="17" t="s">
        <v>114</v>
      </c>
      <c r="K281" s="17">
        <v>467004028</v>
      </c>
      <c r="L281" s="78"/>
    </row>
    <row r="282" spans="1:12" s="60" customFormat="1" ht="28.5" customHeight="1">
      <c r="A282" s="174" t="s">
        <v>331</v>
      </c>
      <c r="B282" s="178" t="s">
        <v>51</v>
      </c>
      <c r="C282" s="176" t="s">
        <v>1</v>
      </c>
      <c r="D282" s="176" t="s">
        <v>21</v>
      </c>
      <c r="E282" s="176" t="s">
        <v>118</v>
      </c>
      <c r="F282" s="176" t="s">
        <v>76</v>
      </c>
      <c r="G282" s="39">
        <v>69.218599999999995</v>
      </c>
      <c r="H282" s="39">
        <v>67.632900000000006</v>
      </c>
      <c r="I282" s="39">
        <v>67.632844000000006</v>
      </c>
      <c r="J282" s="17" t="s">
        <v>114</v>
      </c>
      <c r="K282" s="17">
        <v>467004028</v>
      </c>
      <c r="L282" s="78"/>
    </row>
    <row r="283" spans="1:12" s="60" customFormat="1" ht="12.75">
      <c r="A283" s="175"/>
      <c r="B283" s="179"/>
      <c r="C283" s="177"/>
      <c r="D283" s="177"/>
      <c r="E283" s="177"/>
      <c r="F283" s="177"/>
      <c r="G283" s="39">
        <v>12.743</v>
      </c>
      <c r="H283" s="39">
        <v>15.047599999999999</v>
      </c>
      <c r="I283" s="39">
        <v>15.04754</v>
      </c>
      <c r="J283" s="17" t="s">
        <v>138</v>
      </c>
      <c r="K283" s="17">
        <v>467004015</v>
      </c>
      <c r="L283" s="78"/>
    </row>
    <row r="284" spans="1:12" s="60" customFormat="1" ht="51">
      <c r="A284" s="25" t="s">
        <v>333</v>
      </c>
      <c r="B284" s="17" t="s">
        <v>323</v>
      </c>
      <c r="C284" s="115" t="s">
        <v>1</v>
      </c>
      <c r="D284" s="115" t="s">
        <v>21</v>
      </c>
      <c r="E284" s="115" t="s">
        <v>118</v>
      </c>
      <c r="F284" s="115" t="s">
        <v>76</v>
      </c>
      <c r="G284" s="39">
        <v>93.194000000000003</v>
      </c>
      <c r="H284" s="39">
        <v>76.874300000000005</v>
      </c>
      <c r="I284" s="39">
        <v>76.874200000000002</v>
      </c>
      <c r="J284" s="17" t="s">
        <v>114</v>
      </c>
      <c r="K284" s="17">
        <v>467004028</v>
      </c>
      <c r="L284" s="78"/>
    </row>
    <row r="285" spans="1:12" s="60" customFormat="1" ht="51">
      <c r="A285" s="25" t="s">
        <v>335</v>
      </c>
      <c r="B285" s="17" t="s">
        <v>575</v>
      </c>
      <c r="C285" s="115" t="s">
        <v>1</v>
      </c>
      <c r="D285" s="115" t="s">
        <v>21</v>
      </c>
      <c r="E285" s="115" t="s">
        <v>118</v>
      </c>
      <c r="F285" s="115" t="s">
        <v>88</v>
      </c>
      <c r="G285" s="39">
        <v>0</v>
      </c>
      <c r="H285" s="39">
        <v>1.2493000000000001</v>
      </c>
      <c r="I285" s="39">
        <v>1.2493000000000001</v>
      </c>
      <c r="J285" s="17" t="s">
        <v>138</v>
      </c>
      <c r="K285" s="17">
        <v>467004015</v>
      </c>
      <c r="L285" s="78"/>
    </row>
    <row r="286" spans="1:12" s="60" customFormat="1" ht="51">
      <c r="A286" s="25" t="s">
        <v>337</v>
      </c>
      <c r="B286" s="17" t="s">
        <v>52</v>
      </c>
      <c r="C286" s="115" t="s">
        <v>1</v>
      </c>
      <c r="D286" s="115" t="s">
        <v>21</v>
      </c>
      <c r="E286" s="115" t="s">
        <v>118</v>
      </c>
      <c r="F286" s="115" t="s">
        <v>76</v>
      </c>
      <c r="G286" s="39">
        <v>47.441000000000003</v>
      </c>
      <c r="H286" s="39">
        <v>33.929900000000004</v>
      </c>
      <c r="I286" s="39">
        <v>33.929789999999997</v>
      </c>
      <c r="J286" s="17" t="s">
        <v>114</v>
      </c>
      <c r="K286" s="17">
        <v>467004028</v>
      </c>
      <c r="L286" s="78"/>
    </row>
    <row r="287" spans="1:12" s="60" customFormat="1" ht="42" customHeight="1">
      <c r="A287" s="174" t="s">
        <v>339</v>
      </c>
      <c r="B287" s="178" t="s">
        <v>326</v>
      </c>
      <c r="C287" s="176" t="s">
        <v>1</v>
      </c>
      <c r="D287" s="176" t="s">
        <v>21</v>
      </c>
      <c r="E287" s="176" t="s">
        <v>118</v>
      </c>
      <c r="F287" s="176" t="s">
        <v>76</v>
      </c>
      <c r="G287" s="39">
        <v>85.040999999999997</v>
      </c>
      <c r="H287" s="39">
        <v>23.838999999999999</v>
      </c>
      <c r="I287" s="39">
        <v>23.838963</v>
      </c>
      <c r="J287" s="17" t="s">
        <v>114</v>
      </c>
      <c r="K287" s="17">
        <v>467004028</v>
      </c>
      <c r="L287" s="78"/>
    </row>
    <row r="288" spans="1:12" s="60" customFormat="1" ht="12.75">
      <c r="A288" s="175"/>
      <c r="B288" s="179"/>
      <c r="C288" s="177"/>
      <c r="D288" s="177"/>
      <c r="E288" s="177"/>
      <c r="F288" s="177"/>
      <c r="G288" s="39">
        <v>1.7649999999999999</v>
      </c>
      <c r="H288" s="39">
        <v>6.0819999999999999</v>
      </c>
      <c r="I288" s="39">
        <v>6.0819700000000001</v>
      </c>
      <c r="J288" s="17" t="s">
        <v>138</v>
      </c>
      <c r="K288" s="17">
        <v>467004015</v>
      </c>
      <c r="L288" s="78"/>
    </row>
    <row r="289" spans="1:12" s="60" customFormat="1" ht="51">
      <c r="A289" s="25" t="s">
        <v>343</v>
      </c>
      <c r="B289" s="17" t="s">
        <v>328</v>
      </c>
      <c r="C289" s="115" t="s">
        <v>1</v>
      </c>
      <c r="D289" s="115" t="s">
        <v>21</v>
      </c>
      <c r="E289" s="115" t="s">
        <v>118</v>
      </c>
      <c r="F289" s="115" t="s">
        <v>76</v>
      </c>
      <c r="G289" s="39">
        <v>36.851999999999997</v>
      </c>
      <c r="H289" s="39">
        <v>34.906599999999997</v>
      </c>
      <c r="I289" s="39">
        <v>34.90652</v>
      </c>
      <c r="J289" s="17" t="s">
        <v>114</v>
      </c>
      <c r="K289" s="17">
        <v>467004028</v>
      </c>
      <c r="L289" s="78"/>
    </row>
    <row r="290" spans="1:12" s="60" customFormat="1" ht="43.5" customHeight="1">
      <c r="A290" s="174" t="s">
        <v>345</v>
      </c>
      <c r="B290" s="178" t="s">
        <v>330</v>
      </c>
      <c r="C290" s="176" t="s">
        <v>1</v>
      </c>
      <c r="D290" s="176" t="s">
        <v>21</v>
      </c>
      <c r="E290" s="176" t="s">
        <v>118</v>
      </c>
      <c r="F290" s="176" t="s">
        <v>76</v>
      </c>
      <c r="G290" s="39">
        <v>178.96</v>
      </c>
      <c r="H290" s="39">
        <v>126.1117</v>
      </c>
      <c r="I290" s="39">
        <v>126.11160700000001</v>
      </c>
      <c r="J290" s="17" t="s">
        <v>114</v>
      </c>
      <c r="K290" s="17">
        <v>467004028</v>
      </c>
      <c r="L290" s="78"/>
    </row>
    <row r="291" spans="1:12" s="60" customFormat="1" ht="12.75">
      <c r="A291" s="175"/>
      <c r="B291" s="179"/>
      <c r="C291" s="177"/>
      <c r="D291" s="177"/>
      <c r="E291" s="177"/>
      <c r="F291" s="177"/>
      <c r="G291" s="39">
        <v>0</v>
      </c>
      <c r="H291" s="39">
        <v>0.5</v>
      </c>
      <c r="I291" s="39">
        <v>0.5</v>
      </c>
      <c r="J291" s="17" t="s">
        <v>138</v>
      </c>
      <c r="K291" s="17">
        <v>467004015</v>
      </c>
      <c r="L291" s="78"/>
    </row>
    <row r="292" spans="1:12" s="60" customFormat="1" ht="51">
      <c r="A292" s="128" t="s">
        <v>347</v>
      </c>
      <c r="B292" s="17" t="s">
        <v>571</v>
      </c>
      <c r="C292" s="115" t="s">
        <v>1</v>
      </c>
      <c r="D292" s="115" t="s">
        <v>21</v>
      </c>
      <c r="E292" s="115" t="s">
        <v>118</v>
      </c>
      <c r="F292" s="115" t="s">
        <v>88</v>
      </c>
      <c r="G292" s="39">
        <v>0</v>
      </c>
      <c r="H292" s="39">
        <v>20</v>
      </c>
      <c r="I292" s="39">
        <v>20</v>
      </c>
      <c r="J292" s="17" t="s">
        <v>114</v>
      </c>
      <c r="K292" s="17">
        <v>467004028</v>
      </c>
      <c r="L292" s="78"/>
    </row>
    <row r="293" spans="1:12" s="60" customFormat="1" ht="41.25" customHeight="1">
      <c r="A293" s="174" t="s">
        <v>584</v>
      </c>
      <c r="B293" s="178" t="s">
        <v>332</v>
      </c>
      <c r="C293" s="176" t="s">
        <v>1</v>
      </c>
      <c r="D293" s="176" t="s">
        <v>21</v>
      </c>
      <c r="E293" s="176" t="s">
        <v>118</v>
      </c>
      <c r="F293" s="176" t="s">
        <v>76</v>
      </c>
      <c r="G293" s="39">
        <v>509.08</v>
      </c>
      <c r="H293" s="39">
        <v>476.82</v>
      </c>
      <c r="I293" s="39">
        <v>471.1696</v>
      </c>
      <c r="J293" s="17" t="s">
        <v>115</v>
      </c>
      <c r="K293" s="17">
        <v>467004032</v>
      </c>
      <c r="L293" s="78"/>
    </row>
    <row r="294" spans="1:12" s="60" customFormat="1" ht="12.75">
      <c r="A294" s="175"/>
      <c r="B294" s="179"/>
      <c r="C294" s="177"/>
      <c r="D294" s="177"/>
      <c r="E294" s="177"/>
      <c r="F294" s="177"/>
      <c r="G294" s="39">
        <v>2</v>
      </c>
      <c r="H294" s="39">
        <v>2</v>
      </c>
      <c r="I294" s="39">
        <v>1.9999</v>
      </c>
      <c r="J294" s="17" t="s">
        <v>114</v>
      </c>
      <c r="K294" s="17">
        <v>467004028</v>
      </c>
      <c r="L294" s="78"/>
    </row>
    <row r="295" spans="1:12" s="60" customFormat="1" ht="51">
      <c r="A295" s="25" t="s">
        <v>348</v>
      </c>
      <c r="B295" s="17" t="s">
        <v>334</v>
      </c>
      <c r="C295" s="19" t="s">
        <v>1</v>
      </c>
      <c r="D295" s="19" t="s">
        <v>21</v>
      </c>
      <c r="E295" s="19" t="s">
        <v>118</v>
      </c>
      <c r="F295" s="115" t="s">
        <v>76</v>
      </c>
      <c r="G295" s="39">
        <v>7.2</v>
      </c>
      <c r="H295" s="39">
        <v>11.473800000000001</v>
      </c>
      <c r="I295" s="39">
        <v>11.473710000000001</v>
      </c>
      <c r="J295" s="17" t="s">
        <v>138</v>
      </c>
      <c r="K295" s="17">
        <v>467004015</v>
      </c>
      <c r="L295" s="78"/>
    </row>
    <row r="296" spans="1:12" s="60" customFormat="1" ht="51">
      <c r="A296" s="25" t="s">
        <v>350</v>
      </c>
      <c r="B296" s="17" t="s">
        <v>336</v>
      </c>
      <c r="C296" s="19" t="s">
        <v>1</v>
      </c>
      <c r="D296" s="19" t="s">
        <v>21</v>
      </c>
      <c r="E296" s="19" t="s">
        <v>118</v>
      </c>
      <c r="F296" s="115" t="s">
        <v>76</v>
      </c>
      <c r="G296" s="39">
        <v>8.6999999999999993</v>
      </c>
      <c r="H296" s="39">
        <v>1.2478</v>
      </c>
      <c r="I296" s="39">
        <v>1.2477590000000001</v>
      </c>
      <c r="J296" s="17" t="s">
        <v>138</v>
      </c>
      <c r="K296" s="17">
        <v>467004015</v>
      </c>
      <c r="L296" s="78"/>
    </row>
    <row r="297" spans="1:12" s="60" customFormat="1" ht="15.75" customHeight="1">
      <c r="A297" s="174" t="s">
        <v>352</v>
      </c>
      <c r="B297" s="178" t="s">
        <v>338</v>
      </c>
      <c r="C297" s="176" t="s">
        <v>1</v>
      </c>
      <c r="D297" s="176" t="s">
        <v>21</v>
      </c>
      <c r="E297" s="176" t="s">
        <v>118</v>
      </c>
      <c r="F297" s="176" t="s">
        <v>76</v>
      </c>
      <c r="G297" s="39">
        <v>20</v>
      </c>
      <c r="H297" s="39">
        <v>0.75480000000000003</v>
      </c>
      <c r="I297" s="39">
        <v>0.27117999999999998</v>
      </c>
      <c r="J297" s="17" t="s">
        <v>138</v>
      </c>
      <c r="K297" s="17">
        <v>467004015</v>
      </c>
      <c r="L297" s="78"/>
    </row>
    <row r="298" spans="1:12" s="60" customFormat="1" ht="12.75">
      <c r="A298" s="208"/>
      <c r="B298" s="207"/>
      <c r="C298" s="198"/>
      <c r="D298" s="198"/>
      <c r="E298" s="198"/>
      <c r="F298" s="198"/>
      <c r="G298" s="39">
        <v>30</v>
      </c>
      <c r="H298" s="39">
        <v>30</v>
      </c>
      <c r="I298" s="39">
        <v>30</v>
      </c>
      <c r="J298" s="17" t="s">
        <v>115</v>
      </c>
      <c r="K298" s="17">
        <v>467004032</v>
      </c>
      <c r="L298" s="78"/>
    </row>
    <row r="299" spans="1:12" s="60" customFormat="1" ht="12.75">
      <c r="A299" s="175"/>
      <c r="B299" s="179"/>
      <c r="C299" s="177"/>
      <c r="D299" s="177"/>
      <c r="E299" s="177"/>
      <c r="F299" s="177"/>
      <c r="G299" s="39">
        <v>33.116199999999999</v>
      </c>
      <c r="H299" s="39">
        <v>69.994399999999999</v>
      </c>
      <c r="I299" s="39">
        <v>69.994299999999996</v>
      </c>
      <c r="J299" s="17" t="s">
        <v>114</v>
      </c>
      <c r="K299" s="17">
        <v>467004028</v>
      </c>
      <c r="L299" s="78"/>
    </row>
    <row r="300" spans="1:12" s="60" customFormat="1" ht="51">
      <c r="A300" s="25" t="s">
        <v>354</v>
      </c>
      <c r="B300" s="17" t="s">
        <v>340</v>
      </c>
      <c r="C300" s="19" t="s">
        <v>1</v>
      </c>
      <c r="D300" s="19" t="s">
        <v>21</v>
      </c>
      <c r="E300" s="19" t="s">
        <v>118</v>
      </c>
      <c r="F300" s="115" t="s">
        <v>76</v>
      </c>
      <c r="G300" s="39">
        <v>9.0980000000000008</v>
      </c>
      <c r="H300" s="39">
        <v>4.9660000000000002</v>
      </c>
      <c r="I300" s="39">
        <v>0</v>
      </c>
      <c r="J300" s="17" t="s">
        <v>138</v>
      </c>
      <c r="K300" s="17">
        <v>467004015</v>
      </c>
      <c r="L300" s="78"/>
    </row>
    <row r="301" spans="1:12" s="60" customFormat="1" ht="13.5">
      <c r="A301" s="184"/>
      <c r="B301" s="137" t="s">
        <v>341</v>
      </c>
      <c r="C301" s="193"/>
      <c r="D301" s="193"/>
      <c r="E301" s="176"/>
      <c r="F301" s="193"/>
      <c r="G301" s="29">
        <f t="shared" ref="G301:I301" si="57">SUM(G302:G304)</f>
        <v>2930.5538999999999</v>
      </c>
      <c r="H301" s="29">
        <f t="shared" si="57"/>
        <v>2428.7374</v>
      </c>
      <c r="I301" s="29">
        <f t="shared" si="57"/>
        <v>2018.1222430000003</v>
      </c>
      <c r="J301" s="17"/>
      <c r="K301" s="17"/>
      <c r="L301" s="82"/>
    </row>
    <row r="302" spans="1:12" s="60" customFormat="1" ht="15" customHeight="1">
      <c r="A302" s="185"/>
      <c r="B302" s="181" t="s">
        <v>342</v>
      </c>
      <c r="C302" s="191"/>
      <c r="D302" s="191"/>
      <c r="E302" s="198"/>
      <c r="F302" s="191"/>
      <c r="G302" s="29">
        <f>G306+G348+G350+G352</f>
        <v>1743.6399999999999</v>
      </c>
      <c r="H302" s="29">
        <f t="shared" ref="H302:I302" si="58">H306+H348+H350+H352</f>
        <v>1692.3410000000001</v>
      </c>
      <c r="I302" s="29">
        <f t="shared" si="58"/>
        <v>1311.7538300000001</v>
      </c>
      <c r="J302" s="23" t="s">
        <v>115</v>
      </c>
      <c r="K302" s="23">
        <v>467004032</v>
      </c>
      <c r="L302" s="82"/>
    </row>
    <row r="303" spans="1:12" s="60" customFormat="1" ht="12.75" customHeight="1">
      <c r="A303" s="185"/>
      <c r="B303" s="182"/>
      <c r="C303" s="191"/>
      <c r="D303" s="191"/>
      <c r="E303" s="198"/>
      <c r="F303" s="191"/>
      <c r="G303" s="29">
        <f>G305</f>
        <v>325.64999999999998</v>
      </c>
      <c r="H303" s="29">
        <f t="shared" ref="H303:I303" si="59">H305</f>
        <v>325.64999999999998</v>
      </c>
      <c r="I303" s="29">
        <f t="shared" si="59"/>
        <v>325.64999999999998</v>
      </c>
      <c r="J303" s="23" t="s">
        <v>24</v>
      </c>
      <c r="K303" s="23">
        <v>467004011</v>
      </c>
      <c r="L303" s="82"/>
    </row>
    <row r="304" spans="1:12" s="60" customFormat="1" ht="12.75" customHeight="1">
      <c r="A304" s="186"/>
      <c r="B304" s="183"/>
      <c r="C304" s="192"/>
      <c r="D304" s="192"/>
      <c r="E304" s="177"/>
      <c r="F304" s="192"/>
      <c r="G304" s="29">
        <f>G307+G308+G309+G310+G311+G312+G313+G314+G315+G316+G317+G318+G319+G320+G321+G322+G323+G324+G325+G326+G327+G328+G329+G330+G331+G332+G333+G334+G335+G336+G337+G338+G339+G340+G341+G342+G343+G344+G345+G346+G347+G349+G351+G353</f>
        <v>861.26390000000004</v>
      </c>
      <c r="H304" s="29">
        <f t="shared" ref="H304:I304" si="60">H307+H308+H309+H310+H311+H312+H313+H314+H315+H316+H317+H318+H319+H320+H321+H322+H323+H324+H325+H326+H327+H328+H329+H330+H331+H332+H333+H334+H335+H336+H337+H338+H339+H340+H341+H342+H343+H344+H345+H346+H347+H349+H351+H353</f>
        <v>410.74639999999999</v>
      </c>
      <c r="I304" s="29">
        <f t="shared" si="60"/>
        <v>380.71841299999994</v>
      </c>
      <c r="J304" s="23" t="s">
        <v>114</v>
      </c>
      <c r="K304" s="23">
        <v>467004028</v>
      </c>
      <c r="L304" s="82"/>
    </row>
    <row r="305" spans="1:12" s="60" customFormat="1" ht="28.5" customHeight="1">
      <c r="A305" s="174" t="s">
        <v>356</v>
      </c>
      <c r="B305" s="178" t="s">
        <v>344</v>
      </c>
      <c r="C305" s="176" t="s">
        <v>1</v>
      </c>
      <c r="D305" s="176" t="s">
        <v>21</v>
      </c>
      <c r="E305" s="176" t="s">
        <v>118</v>
      </c>
      <c r="F305" s="176" t="s">
        <v>88</v>
      </c>
      <c r="G305" s="39">
        <v>325.64999999999998</v>
      </c>
      <c r="H305" s="39">
        <v>325.64999999999998</v>
      </c>
      <c r="I305" s="39">
        <v>325.64999999999998</v>
      </c>
      <c r="J305" s="17" t="s">
        <v>24</v>
      </c>
      <c r="K305" s="17">
        <v>467004011</v>
      </c>
      <c r="L305" s="78"/>
    </row>
    <row r="306" spans="1:12" s="60" customFormat="1" ht="28.5" customHeight="1">
      <c r="A306" s="208"/>
      <c r="B306" s="207"/>
      <c r="C306" s="198"/>
      <c r="D306" s="198"/>
      <c r="E306" s="198"/>
      <c r="F306" s="198"/>
      <c r="G306" s="39">
        <v>0</v>
      </c>
      <c r="H306" s="39">
        <v>113.404</v>
      </c>
      <c r="I306" s="39">
        <v>97.641499999999994</v>
      </c>
      <c r="J306" s="17" t="s">
        <v>115</v>
      </c>
      <c r="K306" s="17">
        <v>467004032</v>
      </c>
      <c r="L306" s="78"/>
    </row>
    <row r="307" spans="1:12" s="60" customFormat="1" ht="12.75">
      <c r="A307" s="175"/>
      <c r="B307" s="179"/>
      <c r="C307" s="177"/>
      <c r="D307" s="177"/>
      <c r="E307" s="177"/>
      <c r="F307" s="177"/>
      <c r="G307" s="39">
        <v>42.183</v>
      </c>
      <c r="H307" s="121">
        <v>2.0000000000000001E-4</v>
      </c>
      <c r="I307" s="39">
        <v>0</v>
      </c>
      <c r="J307" s="17" t="s">
        <v>114</v>
      </c>
      <c r="K307" s="17">
        <v>467004028</v>
      </c>
      <c r="L307" s="78"/>
    </row>
    <row r="308" spans="1:12" s="60" customFormat="1" ht="51">
      <c r="A308" s="25" t="s">
        <v>358</v>
      </c>
      <c r="B308" s="17" t="s">
        <v>346</v>
      </c>
      <c r="C308" s="115" t="s">
        <v>1</v>
      </c>
      <c r="D308" s="115" t="s">
        <v>21</v>
      </c>
      <c r="E308" s="115" t="s">
        <v>118</v>
      </c>
      <c r="F308" s="115" t="s">
        <v>76</v>
      </c>
      <c r="G308" s="39">
        <v>63.23</v>
      </c>
      <c r="H308" s="39">
        <v>0</v>
      </c>
      <c r="I308" s="39"/>
      <c r="J308" s="17" t="s">
        <v>114</v>
      </c>
      <c r="K308" s="17">
        <v>467004028</v>
      </c>
      <c r="L308" s="78"/>
    </row>
    <row r="309" spans="1:12" s="60" customFormat="1" ht="51">
      <c r="A309" s="25" t="s">
        <v>360</v>
      </c>
      <c r="B309" s="17" t="s">
        <v>53</v>
      </c>
      <c r="C309" s="115" t="s">
        <v>1</v>
      </c>
      <c r="D309" s="115" t="s">
        <v>21</v>
      </c>
      <c r="E309" s="115" t="s">
        <v>118</v>
      </c>
      <c r="F309" s="115" t="s">
        <v>88</v>
      </c>
      <c r="G309" s="39">
        <v>1.92</v>
      </c>
      <c r="H309" s="39">
        <v>23.592500000000001</v>
      </c>
      <c r="I309" s="39">
        <v>23.592499</v>
      </c>
      <c r="J309" s="17" t="s">
        <v>114</v>
      </c>
      <c r="K309" s="17">
        <v>467004028</v>
      </c>
      <c r="L309" s="78"/>
    </row>
    <row r="310" spans="1:12" s="60" customFormat="1" ht="51">
      <c r="A310" s="25" t="s">
        <v>362</v>
      </c>
      <c r="B310" s="17" t="s">
        <v>349</v>
      </c>
      <c r="C310" s="115" t="s">
        <v>1</v>
      </c>
      <c r="D310" s="115" t="s">
        <v>21</v>
      </c>
      <c r="E310" s="115" t="s">
        <v>118</v>
      </c>
      <c r="F310" s="115" t="s">
        <v>76</v>
      </c>
      <c r="G310" s="39">
        <v>4.4610000000000003</v>
      </c>
      <c r="H310" s="39">
        <v>4.2375999999999996</v>
      </c>
      <c r="I310" s="39">
        <v>3.0996769999999998</v>
      </c>
      <c r="J310" s="17" t="s">
        <v>114</v>
      </c>
      <c r="K310" s="17">
        <v>467004028</v>
      </c>
      <c r="L310" s="78"/>
    </row>
    <row r="311" spans="1:12" s="60" customFormat="1" ht="51">
      <c r="A311" s="25" t="s">
        <v>364</v>
      </c>
      <c r="B311" s="17" t="s">
        <v>351</v>
      </c>
      <c r="C311" s="115" t="s">
        <v>1</v>
      </c>
      <c r="D311" s="115" t="s">
        <v>21</v>
      </c>
      <c r="E311" s="115" t="s">
        <v>118</v>
      </c>
      <c r="F311" s="115" t="s">
        <v>76</v>
      </c>
      <c r="G311" s="39">
        <v>12.156000000000001</v>
      </c>
      <c r="H311" s="39">
        <v>11.5479</v>
      </c>
      <c r="I311" s="39">
        <v>7.6835500000000003</v>
      </c>
      <c r="J311" s="17" t="s">
        <v>114</v>
      </c>
      <c r="K311" s="17">
        <v>467004028</v>
      </c>
      <c r="L311" s="78"/>
    </row>
    <row r="312" spans="1:12" s="60" customFormat="1" ht="51">
      <c r="A312" s="25" t="s">
        <v>366</v>
      </c>
      <c r="B312" s="17" t="s">
        <v>353</v>
      </c>
      <c r="C312" s="115" t="s">
        <v>1</v>
      </c>
      <c r="D312" s="115" t="s">
        <v>21</v>
      </c>
      <c r="E312" s="115" t="s">
        <v>118</v>
      </c>
      <c r="F312" s="115" t="s">
        <v>76</v>
      </c>
      <c r="G312" s="39">
        <v>4.6689999999999996</v>
      </c>
      <c r="H312" s="39">
        <v>4.4352999999999998</v>
      </c>
      <c r="I312" s="39">
        <v>3.3369439999999999</v>
      </c>
      <c r="J312" s="17" t="s">
        <v>114</v>
      </c>
      <c r="K312" s="17">
        <v>467004028</v>
      </c>
      <c r="L312" s="78"/>
    </row>
    <row r="313" spans="1:12" s="60" customFormat="1" ht="51">
      <c r="A313" s="25" t="s">
        <v>368</v>
      </c>
      <c r="B313" s="17" t="s">
        <v>355</v>
      </c>
      <c r="C313" s="115" t="s">
        <v>1</v>
      </c>
      <c r="D313" s="115" t="s">
        <v>21</v>
      </c>
      <c r="E313" s="115" t="s">
        <v>118</v>
      </c>
      <c r="F313" s="115" t="s">
        <v>76</v>
      </c>
      <c r="G313" s="39">
        <v>4.8</v>
      </c>
      <c r="H313" s="39">
        <v>4.5605000000000002</v>
      </c>
      <c r="I313" s="39">
        <v>3.6850399999999999</v>
      </c>
      <c r="J313" s="17" t="s">
        <v>114</v>
      </c>
      <c r="K313" s="17">
        <v>467004028</v>
      </c>
      <c r="L313" s="78"/>
    </row>
    <row r="314" spans="1:12" s="60" customFormat="1" ht="51">
      <c r="A314" s="25" t="s">
        <v>370</v>
      </c>
      <c r="B314" s="17" t="s">
        <v>357</v>
      </c>
      <c r="C314" s="115" t="s">
        <v>1</v>
      </c>
      <c r="D314" s="115" t="s">
        <v>21</v>
      </c>
      <c r="E314" s="115" t="s">
        <v>118</v>
      </c>
      <c r="F314" s="115" t="s">
        <v>76</v>
      </c>
      <c r="G314" s="39">
        <v>16.186</v>
      </c>
      <c r="H314" s="39">
        <v>15.377000000000001</v>
      </c>
      <c r="I314" s="39">
        <v>15.377000000000001</v>
      </c>
      <c r="J314" s="17" t="s">
        <v>114</v>
      </c>
      <c r="K314" s="17">
        <v>467004028</v>
      </c>
      <c r="L314" s="78"/>
    </row>
    <row r="315" spans="1:12" s="60" customFormat="1" ht="51">
      <c r="A315" s="25" t="s">
        <v>372</v>
      </c>
      <c r="B315" s="17" t="s">
        <v>359</v>
      </c>
      <c r="C315" s="115" t="s">
        <v>1</v>
      </c>
      <c r="D315" s="115" t="s">
        <v>21</v>
      </c>
      <c r="E315" s="115" t="s">
        <v>118</v>
      </c>
      <c r="F315" s="115" t="s">
        <v>76</v>
      </c>
      <c r="G315" s="39">
        <v>6.6550000000000002</v>
      </c>
      <c r="H315" s="39">
        <v>6.3216000000000001</v>
      </c>
      <c r="I315" s="39">
        <v>5.1976000000000004</v>
      </c>
      <c r="J315" s="17" t="s">
        <v>114</v>
      </c>
      <c r="K315" s="17">
        <v>467004028</v>
      </c>
      <c r="L315" s="78"/>
    </row>
    <row r="316" spans="1:12" s="60" customFormat="1" ht="51">
      <c r="A316" s="25" t="s">
        <v>374</v>
      </c>
      <c r="B316" s="17" t="s">
        <v>361</v>
      </c>
      <c r="C316" s="115" t="s">
        <v>1</v>
      </c>
      <c r="D316" s="115" t="s">
        <v>21</v>
      </c>
      <c r="E316" s="115" t="s">
        <v>118</v>
      </c>
      <c r="F316" s="115" t="s">
        <v>76</v>
      </c>
      <c r="G316" s="39">
        <v>20.297000000000001</v>
      </c>
      <c r="H316" s="39">
        <v>19.281300000000002</v>
      </c>
      <c r="I316" s="39">
        <v>12.521686000000001</v>
      </c>
      <c r="J316" s="17" t="s">
        <v>114</v>
      </c>
      <c r="K316" s="17">
        <v>467004028</v>
      </c>
      <c r="L316" s="78"/>
    </row>
    <row r="317" spans="1:12" s="60" customFormat="1" ht="51">
      <c r="A317" s="25" t="s">
        <v>376</v>
      </c>
      <c r="B317" s="17" t="s">
        <v>363</v>
      </c>
      <c r="C317" s="115" t="s">
        <v>1</v>
      </c>
      <c r="D317" s="115" t="s">
        <v>21</v>
      </c>
      <c r="E317" s="115" t="s">
        <v>118</v>
      </c>
      <c r="F317" s="115" t="s">
        <v>76</v>
      </c>
      <c r="G317" s="39">
        <v>12.461</v>
      </c>
      <c r="H317" s="39">
        <v>11.8378</v>
      </c>
      <c r="I317" s="39">
        <v>9.9309200000000004</v>
      </c>
      <c r="J317" s="17" t="s">
        <v>114</v>
      </c>
      <c r="K317" s="17">
        <v>467004028</v>
      </c>
      <c r="L317" s="78"/>
    </row>
    <row r="318" spans="1:12" s="60" customFormat="1" ht="51">
      <c r="A318" s="25" t="s">
        <v>378</v>
      </c>
      <c r="B318" s="17" t="s">
        <v>365</v>
      </c>
      <c r="C318" s="115" t="s">
        <v>1</v>
      </c>
      <c r="D318" s="115" t="s">
        <v>21</v>
      </c>
      <c r="E318" s="115" t="s">
        <v>118</v>
      </c>
      <c r="F318" s="115" t="s">
        <v>76</v>
      </c>
      <c r="G318" s="39">
        <v>8.2899999999999991</v>
      </c>
      <c r="H318" s="39">
        <v>7.8754999999999997</v>
      </c>
      <c r="I318" s="39">
        <v>5.8039800000000001</v>
      </c>
      <c r="J318" s="17" t="s">
        <v>114</v>
      </c>
      <c r="K318" s="17">
        <v>467004028</v>
      </c>
      <c r="L318" s="78"/>
    </row>
    <row r="319" spans="1:12" s="60" customFormat="1" ht="51">
      <c r="A319" s="25" t="s">
        <v>380</v>
      </c>
      <c r="B319" s="17" t="s">
        <v>367</v>
      </c>
      <c r="C319" s="115" t="s">
        <v>1</v>
      </c>
      <c r="D319" s="115" t="s">
        <v>21</v>
      </c>
      <c r="E319" s="115" t="s">
        <v>118</v>
      </c>
      <c r="F319" s="115" t="s">
        <v>76</v>
      </c>
      <c r="G319" s="39">
        <v>15.819000000000001</v>
      </c>
      <c r="H319" s="39">
        <v>15.0275</v>
      </c>
      <c r="I319" s="39">
        <v>12.87715</v>
      </c>
      <c r="J319" s="17" t="s">
        <v>114</v>
      </c>
      <c r="K319" s="17">
        <v>467004028</v>
      </c>
      <c r="L319" s="78"/>
    </row>
    <row r="320" spans="1:12" s="60" customFormat="1" ht="51">
      <c r="A320" s="25" t="s">
        <v>382</v>
      </c>
      <c r="B320" s="17" t="s">
        <v>369</v>
      </c>
      <c r="C320" s="115" t="s">
        <v>1</v>
      </c>
      <c r="D320" s="115" t="s">
        <v>21</v>
      </c>
      <c r="E320" s="115" t="s">
        <v>118</v>
      </c>
      <c r="F320" s="115" t="s">
        <v>76</v>
      </c>
      <c r="G320" s="39">
        <v>13.311999999999999</v>
      </c>
      <c r="H320" s="39">
        <v>12.6464</v>
      </c>
      <c r="I320" s="39">
        <v>10.18647</v>
      </c>
      <c r="J320" s="17" t="s">
        <v>114</v>
      </c>
      <c r="K320" s="17">
        <v>467004028</v>
      </c>
      <c r="L320" s="78"/>
    </row>
    <row r="321" spans="1:12" s="60" customFormat="1" ht="51">
      <c r="A321" s="25" t="s">
        <v>384</v>
      </c>
      <c r="B321" s="17" t="s">
        <v>371</v>
      </c>
      <c r="C321" s="115" t="s">
        <v>1</v>
      </c>
      <c r="D321" s="115" t="s">
        <v>21</v>
      </c>
      <c r="E321" s="115" t="s">
        <v>118</v>
      </c>
      <c r="F321" s="115" t="s">
        <v>76</v>
      </c>
      <c r="G321" s="39">
        <v>8.0869999999999997</v>
      </c>
      <c r="H321" s="39">
        <v>7.6818999999999997</v>
      </c>
      <c r="I321" s="39">
        <v>4.6436400000000004</v>
      </c>
      <c r="J321" s="17" t="s">
        <v>114</v>
      </c>
      <c r="K321" s="17">
        <v>467004028</v>
      </c>
      <c r="L321" s="78"/>
    </row>
    <row r="322" spans="1:12" s="60" customFormat="1" ht="51">
      <c r="A322" s="25" t="s">
        <v>585</v>
      </c>
      <c r="B322" s="17" t="s">
        <v>373</v>
      </c>
      <c r="C322" s="115" t="s">
        <v>1</v>
      </c>
      <c r="D322" s="115" t="s">
        <v>21</v>
      </c>
      <c r="E322" s="115" t="s">
        <v>118</v>
      </c>
      <c r="F322" s="115" t="s">
        <v>76</v>
      </c>
      <c r="G322" s="39">
        <v>12.629</v>
      </c>
      <c r="H322" s="39">
        <v>11.997400000000001</v>
      </c>
      <c r="I322" s="39">
        <v>11.825745</v>
      </c>
      <c r="J322" s="17" t="s">
        <v>114</v>
      </c>
      <c r="K322" s="17">
        <v>467004028</v>
      </c>
      <c r="L322" s="78"/>
    </row>
    <row r="323" spans="1:12" s="60" customFormat="1" ht="51">
      <c r="A323" s="25" t="s">
        <v>586</v>
      </c>
      <c r="B323" s="17" t="s">
        <v>375</v>
      </c>
      <c r="C323" s="115" t="s">
        <v>1</v>
      </c>
      <c r="D323" s="115" t="s">
        <v>21</v>
      </c>
      <c r="E323" s="115" t="s">
        <v>118</v>
      </c>
      <c r="F323" s="115" t="s">
        <v>76</v>
      </c>
      <c r="G323" s="39">
        <v>9.1649999999999991</v>
      </c>
      <c r="H323" s="39">
        <v>8.8063000000000002</v>
      </c>
      <c r="I323" s="39">
        <v>7.9851349999999996</v>
      </c>
      <c r="J323" s="17" t="s">
        <v>114</v>
      </c>
      <c r="K323" s="17">
        <v>467004028</v>
      </c>
      <c r="L323" s="78"/>
    </row>
    <row r="324" spans="1:12" s="60" customFormat="1" ht="51">
      <c r="A324" s="25" t="s">
        <v>587</v>
      </c>
      <c r="B324" s="17" t="s">
        <v>377</v>
      </c>
      <c r="C324" s="115" t="s">
        <v>1</v>
      </c>
      <c r="D324" s="115" t="s">
        <v>21</v>
      </c>
      <c r="E324" s="115" t="s">
        <v>118</v>
      </c>
      <c r="F324" s="115" t="s">
        <v>76</v>
      </c>
      <c r="G324" s="39">
        <v>8.33</v>
      </c>
      <c r="H324" s="39">
        <v>7.9128999999999996</v>
      </c>
      <c r="I324" s="39">
        <v>7.0285000000000002</v>
      </c>
      <c r="J324" s="17" t="s">
        <v>114</v>
      </c>
      <c r="K324" s="17">
        <v>467004028</v>
      </c>
      <c r="L324" s="78"/>
    </row>
    <row r="325" spans="1:12" s="60" customFormat="1" ht="51">
      <c r="A325" s="25" t="s">
        <v>588</v>
      </c>
      <c r="B325" s="17" t="s">
        <v>379</v>
      </c>
      <c r="C325" s="115" t="s">
        <v>1</v>
      </c>
      <c r="D325" s="115" t="s">
        <v>21</v>
      </c>
      <c r="E325" s="115" t="s">
        <v>118</v>
      </c>
      <c r="F325" s="115" t="s">
        <v>76</v>
      </c>
      <c r="G325" s="39">
        <v>18.954999999999998</v>
      </c>
      <c r="H325" s="39">
        <v>18.007000000000001</v>
      </c>
      <c r="I325" s="39">
        <v>18.007000000000001</v>
      </c>
      <c r="J325" s="17" t="s">
        <v>114</v>
      </c>
      <c r="K325" s="17">
        <v>467004028</v>
      </c>
      <c r="L325" s="78"/>
    </row>
    <row r="326" spans="1:12" s="60" customFormat="1" ht="51">
      <c r="A326" s="25" t="s">
        <v>589</v>
      </c>
      <c r="B326" s="17" t="s">
        <v>381</v>
      </c>
      <c r="C326" s="115" t="s">
        <v>1</v>
      </c>
      <c r="D326" s="115" t="s">
        <v>21</v>
      </c>
      <c r="E326" s="115" t="s">
        <v>118</v>
      </c>
      <c r="F326" s="115" t="s">
        <v>76</v>
      </c>
      <c r="G326" s="39">
        <v>10.164999999999999</v>
      </c>
      <c r="H326" s="39">
        <v>9.6569000000000003</v>
      </c>
      <c r="I326" s="39">
        <v>9.3092199999999998</v>
      </c>
      <c r="J326" s="17" t="s">
        <v>114</v>
      </c>
      <c r="K326" s="17">
        <v>467004028</v>
      </c>
      <c r="L326" s="78"/>
    </row>
    <row r="327" spans="1:12" s="60" customFormat="1" ht="51">
      <c r="A327" s="25" t="s">
        <v>590</v>
      </c>
      <c r="B327" s="17" t="s">
        <v>383</v>
      </c>
      <c r="C327" s="115" t="s">
        <v>1</v>
      </c>
      <c r="D327" s="115" t="s">
        <v>21</v>
      </c>
      <c r="E327" s="115" t="s">
        <v>118</v>
      </c>
      <c r="F327" s="115" t="s">
        <v>76</v>
      </c>
      <c r="G327" s="39">
        <v>14.787000000000001</v>
      </c>
      <c r="H327" s="39">
        <v>14.047599999999999</v>
      </c>
      <c r="I327" s="39">
        <v>14.047599999999999</v>
      </c>
      <c r="J327" s="17" t="s">
        <v>114</v>
      </c>
      <c r="K327" s="17">
        <v>467004028</v>
      </c>
      <c r="L327" s="78"/>
    </row>
    <row r="328" spans="1:12" s="60" customFormat="1" ht="51">
      <c r="A328" s="25" t="s">
        <v>591</v>
      </c>
      <c r="B328" s="17" t="s">
        <v>385</v>
      </c>
      <c r="C328" s="115" t="s">
        <v>1</v>
      </c>
      <c r="D328" s="115" t="s">
        <v>21</v>
      </c>
      <c r="E328" s="115" t="s">
        <v>118</v>
      </c>
      <c r="F328" s="115" t="s">
        <v>76</v>
      </c>
      <c r="G328" s="39">
        <v>10.962999999999999</v>
      </c>
      <c r="H328" s="39">
        <v>10.414099999999999</v>
      </c>
      <c r="I328" s="39">
        <v>10.09816</v>
      </c>
      <c r="J328" s="17" t="s">
        <v>114</v>
      </c>
      <c r="K328" s="17">
        <v>467004028</v>
      </c>
      <c r="L328" s="78"/>
    </row>
    <row r="329" spans="1:12" s="60" customFormat="1" ht="51">
      <c r="A329" s="25" t="s">
        <v>592</v>
      </c>
      <c r="B329" s="17" t="s">
        <v>387</v>
      </c>
      <c r="C329" s="19" t="s">
        <v>1</v>
      </c>
      <c r="D329" s="19" t="s">
        <v>21</v>
      </c>
      <c r="E329" s="19" t="s">
        <v>118</v>
      </c>
      <c r="F329" s="110" t="s">
        <v>88</v>
      </c>
      <c r="G329" s="39">
        <v>18.143999999999998</v>
      </c>
      <c r="H329" s="39">
        <v>5.2043999999999997</v>
      </c>
      <c r="I329" s="39">
        <v>5.2042999999999999</v>
      </c>
      <c r="J329" s="17" t="s">
        <v>114</v>
      </c>
      <c r="K329" s="17">
        <v>467004028</v>
      </c>
      <c r="L329" s="78"/>
    </row>
    <row r="330" spans="1:12" s="60" customFormat="1" ht="51">
      <c r="A330" s="25" t="s">
        <v>593</v>
      </c>
      <c r="B330" s="17" t="s">
        <v>389</v>
      </c>
      <c r="C330" s="19" t="s">
        <v>1</v>
      </c>
      <c r="D330" s="19" t="s">
        <v>21</v>
      </c>
      <c r="E330" s="19" t="s">
        <v>118</v>
      </c>
      <c r="F330" s="110" t="s">
        <v>88</v>
      </c>
      <c r="G330" s="39">
        <v>19.187000000000001</v>
      </c>
      <c r="H330" s="39">
        <v>0</v>
      </c>
      <c r="I330" s="39"/>
      <c r="J330" s="17" t="s">
        <v>114</v>
      </c>
      <c r="K330" s="17">
        <v>467004028</v>
      </c>
      <c r="L330" s="78"/>
    </row>
    <row r="331" spans="1:12" s="60" customFormat="1" ht="51">
      <c r="A331" s="25" t="s">
        <v>594</v>
      </c>
      <c r="B331" s="17" t="s">
        <v>391</v>
      </c>
      <c r="C331" s="19" t="s">
        <v>1</v>
      </c>
      <c r="D331" s="19" t="s">
        <v>21</v>
      </c>
      <c r="E331" s="19" t="s">
        <v>118</v>
      </c>
      <c r="F331" s="110" t="s">
        <v>88</v>
      </c>
      <c r="G331" s="39">
        <v>32.755000000000003</v>
      </c>
      <c r="H331" s="39">
        <v>0</v>
      </c>
      <c r="I331" s="39"/>
      <c r="J331" s="17" t="s">
        <v>114</v>
      </c>
      <c r="K331" s="17">
        <v>467004028</v>
      </c>
      <c r="L331" s="78"/>
    </row>
    <row r="332" spans="1:12" s="60" customFormat="1" ht="51">
      <c r="A332" s="25" t="s">
        <v>595</v>
      </c>
      <c r="B332" s="17" t="s">
        <v>393</v>
      </c>
      <c r="C332" s="19" t="s">
        <v>1</v>
      </c>
      <c r="D332" s="19" t="s">
        <v>21</v>
      </c>
      <c r="E332" s="19" t="s">
        <v>118</v>
      </c>
      <c r="F332" s="110" t="s">
        <v>88</v>
      </c>
      <c r="G332" s="39">
        <v>35.201999999999998</v>
      </c>
      <c r="H332" s="39">
        <v>0</v>
      </c>
      <c r="I332" s="39"/>
      <c r="J332" s="17" t="s">
        <v>114</v>
      </c>
      <c r="K332" s="17">
        <v>467004028</v>
      </c>
      <c r="L332" s="78"/>
    </row>
    <row r="333" spans="1:12" s="60" customFormat="1" ht="51">
      <c r="A333" s="25" t="s">
        <v>386</v>
      </c>
      <c r="B333" s="17" t="s">
        <v>395</v>
      </c>
      <c r="C333" s="19" t="s">
        <v>1</v>
      </c>
      <c r="D333" s="19" t="s">
        <v>21</v>
      </c>
      <c r="E333" s="19" t="s">
        <v>118</v>
      </c>
      <c r="F333" s="110" t="s">
        <v>88</v>
      </c>
      <c r="G333" s="39">
        <v>22.449000000000002</v>
      </c>
      <c r="H333" s="39">
        <v>0</v>
      </c>
      <c r="I333" s="39"/>
      <c r="J333" s="17" t="s">
        <v>114</v>
      </c>
      <c r="K333" s="17">
        <v>467004028</v>
      </c>
      <c r="L333" s="78"/>
    </row>
    <row r="334" spans="1:12" s="60" customFormat="1" ht="51">
      <c r="A334" s="25" t="s">
        <v>388</v>
      </c>
      <c r="B334" s="17" t="s">
        <v>397</v>
      </c>
      <c r="C334" s="19" t="s">
        <v>1</v>
      </c>
      <c r="D334" s="19" t="s">
        <v>21</v>
      </c>
      <c r="E334" s="19" t="s">
        <v>118</v>
      </c>
      <c r="F334" s="110" t="s">
        <v>88</v>
      </c>
      <c r="G334" s="39">
        <v>11.692</v>
      </c>
      <c r="H334" s="39">
        <v>0</v>
      </c>
      <c r="I334" s="39"/>
      <c r="J334" s="17" t="s">
        <v>114</v>
      </c>
      <c r="K334" s="17">
        <v>467004028</v>
      </c>
      <c r="L334" s="78"/>
    </row>
    <row r="335" spans="1:12" s="60" customFormat="1" ht="51">
      <c r="A335" s="25" t="s">
        <v>390</v>
      </c>
      <c r="B335" s="17" t="s">
        <v>399</v>
      </c>
      <c r="C335" s="19" t="s">
        <v>1</v>
      </c>
      <c r="D335" s="19" t="s">
        <v>21</v>
      </c>
      <c r="E335" s="19" t="s">
        <v>118</v>
      </c>
      <c r="F335" s="110" t="s">
        <v>88</v>
      </c>
      <c r="G335" s="39">
        <v>24.824999999999999</v>
      </c>
      <c r="H335" s="39">
        <v>0</v>
      </c>
      <c r="I335" s="39"/>
      <c r="J335" s="17" t="s">
        <v>114</v>
      </c>
      <c r="K335" s="17">
        <v>467004028</v>
      </c>
      <c r="L335" s="78"/>
    </row>
    <row r="336" spans="1:12" s="60" customFormat="1" ht="51">
      <c r="A336" s="25" t="s">
        <v>392</v>
      </c>
      <c r="B336" s="17" t="s">
        <v>401</v>
      </c>
      <c r="C336" s="19" t="s">
        <v>1</v>
      </c>
      <c r="D336" s="19" t="s">
        <v>21</v>
      </c>
      <c r="E336" s="19" t="s">
        <v>118</v>
      </c>
      <c r="F336" s="110" t="s">
        <v>88</v>
      </c>
      <c r="G336" s="39">
        <v>22.138000000000002</v>
      </c>
      <c r="H336" s="39">
        <v>0</v>
      </c>
      <c r="I336" s="39"/>
      <c r="J336" s="17" t="s">
        <v>114</v>
      </c>
      <c r="K336" s="17">
        <v>467004028</v>
      </c>
      <c r="L336" s="78"/>
    </row>
    <row r="337" spans="1:12" s="60" customFormat="1" ht="51">
      <c r="A337" s="25" t="s">
        <v>394</v>
      </c>
      <c r="B337" s="17" t="s">
        <v>403</v>
      </c>
      <c r="C337" s="19" t="s">
        <v>1</v>
      </c>
      <c r="D337" s="19" t="s">
        <v>21</v>
      </c>
      <c r="E337" s="19" t="s">
        <v>118</v>
      </c>
      <c r="F337" s="110" t="s">
        <v>88</v>
      </c>
      <c r="G337" s="39">
        <v>33.189</v>
      </c>
      <c r="H337" s="39">
        <v>0</v>
      </c>
      <c r="I337" s="39"/>
      <c r="J337" s="17" t="s">
        <v>114</v>
      </c>
      <c r="K337" s="17">
        <v>467004028</v>
      </c>
      <c r="L337" s="78"/>
    </row>
    <row r="338" spans="1:12" s="60" customFormat="1" ht="51">
      <c r="A338" s="25" t="s">
        <v>396</v>
      </c>
      <c r="B338" s="17" t="s">
        <v>405</v>
      </c>
      <c r="C338" s="19" t="s">
        <v>1</v>
      </c>
      <c r="D338" s="19" t="s">
        <v>21</v>
      </c>
      <c r="E338" s="19" t="s">
        <v>118</v>
      </c>
      <c r="F338" s="110" t="s">
        <v>88</v>
      </c>
      <c r="G338" s="39">
        <v>29.783000000000001</v>
      </c>
      <c r="H338" s="39">
        <v>0</v>
      </c>
      <c r="I338" s="39"/>
      <c r="J338" s="17" t="s">
        <v>114</v>
      </c>
      <c r="K338" s="17">
        <v>467004028</v>
      </c>
      <c r="L338" s="78"/>
    </row>
    <row r="339" spans="1:12" s="60" customFormat="1" ht="51">
      <c r="A339" s="25" t="s">
        <v>398</v>
      </c>
      <c r="B339" s="17" t="s">
        <v>407</v>
      </c>
      <c r="C339" s="19" t="s">
        <v>1</v>
      </c>
      <c r="D339" s="19" t="s">
        <v>21</v>
      </c>
      <c r="E339" s="19" t="s">
        <v>118</v>
      </c>
      <c r="F339" s="110" t="s">
        <v>88</v>
      </c>
      <c r="G339" s="39">
        <v>22.981000000000002</v>
      </c>
      <c r="H339" s="39">
        <v>0</v>
      </c>
      <c r="I339" s="39"/>
      <c r="J339" s="17" t="s">
        <v>114</v>
      </c>
      <c r="K339" s="17">
        <v>467004028</v>
      </c>
      <c r="L339" s="78"/>
    </row>
    <row r="340" spans="1:12" s="60" customFormat="1" ht="51">
      <c r="A340" s="25" t="s">
        <v>400</v>
      </c>
      <c r="B340" s="17" t="s">
        <v>409</v>
      </c>
      <c r="C340" s="19" t="s">
        <v>1</v>
      </c>
      <c r="D340" s="19" t="s">
        <v>21</v>
      </c>
      <c r="E340" s="19" t="s">
        <v>118</v>
      </c>
      <c r="F340" s="110" t="s">
        <v>88</v>
      </c>
      <c r="G340" s="39">
        <v>21.812000000000001</v>
      </c>
      <c r="H340" s="39">
        <v>0</v>
      </c>
      <c r="I340" s="39"/>
      <c r="J340" s="17" t="s">
        <v>114</v>
      </c>
      <c r="K340" s="17">
        <v>467004028</v>
      </c>
      <c r="L340" s="78"/>
    </row>
    <row r="341" spans="1:12" s="60" customFormat="1" ht="51">
      <c r="A341" s="25" t="s">
        <v>402</v>
      </c>
      <c r="B341" s="17" t="s">
        <v>411</v>
      </c>
      <c r="C341" s="19" t="s">
        <v>1</v>
      </c>
      <c r="D341" s="19" t="s">
        <v>21</v>
      </c>
      <c r="E341" s="19" t="s">
        <v>118</v>
      </c>
      <c r="F341" s="110" t="s">
        <v>88</v>
      </c>
      <c r="G341" s="39">
        <v>57.444000000000003</v>
      </c>
      <c r="H341" s="39">
        <v>33.7624</v>
      </c>
      <c r="I341" s="39">
        <v>33.762360000000001</v>
      </c>
      <c r="J341" s="17" t="s">
        <v>114</v>
      </c>
      <c r="K341" s="17">
        <v>467004028</v>
      </c>
      <c r="L341" s="78"/>
    </row>
    <row r="342" spans="1:12" s="60" customFormat="1" ht="51">
      <c r="A342" s="25" t="s">
        <v>404</v>
      </c>
      <c r="B342" s="17" t="s">
        <v>413</v>
      </c>
      <c r="C342" s="19" t="s">
        <v>1</v>
      </c>
      <c r="D342" s="19" t="s">
        <v>21</v>
      </c>
      <c r="E342" s="19" t="s">
        <v>118</v>
      </c>
      <c r="F342" s="110" t="s">
        <v>88</v>
      </c>
      <c r="G342" s="39">
        <v>22.245000000000001</v>
      </c>
      <c r="H342" s="39">
        <v>22.245000000000001</v>
      </c>
      <c r="I342" s="39">
        <v>22.245000000000001</v>
      </c>
      <c r="J342" s="17" t="s">
        <v>114</v>
      </c>
      <c r="K342" s="17">
        <v>467004028</v>
      </c>
      <c r="L342" s="78"/>
    </row>
    <row r="343" spans="1:12" s="60" customFormat="1" ht="51">
      <c r="A343" s="25" t="s">
        <v>406</v>
      </c>
      <c r="B343" s="17" t="s">
        <v>415</v>
      </c>
      <c r="C343" s="19" t="s">
        <v>1</v>
      </c>
      <c r="D343" s="19" t="s">
        <v>21</v>
      </c>
      <c r="E343" s="19" t="s">
        <v>118</v>
      </c>
      <c r="F343" s="110" t="s">
        <v>88</v>
      </c>
      <c r="G343" s="39">
        <v>25.465</v>
      </c>
      <c r="H343" s="39">
        <v>22.168900000000001</v>
      </c>
      <c r="I343" s="39">
        <v>22.168887000000002</v>
      </c>
      <c r="J343" s="17" t="s">
        <v>114</v>
      </c>
      <c r="K343" s="17">
        <v>467004028</v>
      </c>
      <c r="L343" s="78"/>
    </row>
    <row r="344" spans="1:12" s="60" customFormat="1" ht="51">
      <c r="A344" s="25" t="s">
        <v>408</v>
      </c>
      <c r="B344" s="17" t="s">
        <v>417</v>
      </c>
      <c r="C344" s="19" t="s">
        <v>1</v>
      </c>
      <c r="D344" s="19" t="s">
        <v>21</v>
      </c>
      <c r="E344" s="19" t="s">
        <v>118</v>
      </c>
      <c r="F344" s="110" t="s">
        <v>88</v>
      </c>
      <c r="G344" s="39">
        <v>32.378</v>
      </c>
      <c r="H344" s="39">
        <v>32.0471</v>
      </c>
      <c r="I344" s="39">
        <v>32.047040000000003</v>
      </c>
      <c r="J344" s="17" t="s">
        <v>114</v>
      </c>
      <c r="K344" s="17">
        <v>467004028</v>
      </c>
      <c r="L344" s="78"/>
    </row>
    <row r="345" spans="1:12" s="60" customFormat="1" ht="51">
      <c r="A345" s="25" t="s">
        <v>410</v>
      </c>
      <c r="B345" s="17" t="s">
        <v>419</v>
      </c>
      <c r="C345" s="19" t="s">
        <v>1</v>
      </c>
      <c r="D345" s="19" t="s">
        <v>21</v>
      </c>
      <c r="E345" s="19" t="s">
        <v>118</v>
      </c>
      <c r="F345" s="110" t="s">
        <v>88</v>
      </c>
      <c r="G345" s="39">
        <v>27.452000000000002</v>
      </c>
      <c r="H345" s="39">
        <v>27.452000000000002</v>
      </c>
      <c r="I345" s="39">
        <v>27.452000000000002</v>
      </c>
      <c r="J345" s="17" t="s">
        <v>114</v>
      </c>
      <c r="K345" s="17">
        <v>467004028</v>
      </c>
      <c r="L345" s="78"/>
    </row>
    <row r="346" spans="1:12" s="60" customFormat="1" ht="51">
      <c r="A346" s="25" t="s">
        <v>412</v>
      </c>
      <c r="B346" s="17" t="s">
        <v>421</v>
      </c>
      <c r="C346" s="19" t="s">
        <v>1</v>
      </c>
      <c r="D346" s="19" t="s">
        <v>21</v>
      </c>
      <c r="E346" s="19" t="s">
        <v>118</v>
      </c>
      <c r="F346" s="110" t="s">
        <v>88</v>
      </c>
      <c r="G346" s="39">
        <v>26.760999999999999</v>
      </c>
      <c r="H346" s="39">
        <v>22.4482</v>
      </c>
      <c r="I346" s="39">
        <v>22.448129999999999</v>
      </c>
      <c r="J346" s="17" t="s">
        <v>114</v>
      </c>
      <c r="K346" s="17">
        <v>467004028</v>
      </c>
      <c r="L346" s="78"/>
    </row>
    <row r="347" spans="1:12" s="60" customFormat="1" ht="51">
      <c r="A347" s="25" t="s">
        <v>414</v>
      </c>
      <c r="B347" s="17" t="s">
        <v>423</v>
      </c>
      <c r="C347" s="19" t="s">
        <v>1</v>
      </c>
      <c r="D347" s="19" t="s">
        <v>21</v>
      </c>
      <c r="E347" s="19" t="s">
        <v>118</v>
      </c>
      <c r="F347" s="110" t="s">
        <v>88</v>
      </c>
      <c r="G347" s="39">
        <v>18.402999999999999</v>
      </c>
      <c r="H347" s="39">
        <v>16.7163</v>
      </c>
      <c r="I347" s="39">
        <v>16.716280000000001</v>
      </c>
      <c r="J347" s="17" t="s">
        <v>114</v>
      </c>
      <c r="K347" s="17">
        <v>467004028</v>
      </c>
      <c r="L347" s="78"/>
    </row>
    <row r="348" spans="1:12" s="60" customFormat="1" ht="26.25" customHeight="1">
      <c r="A348" s="215" t="s">
        <v>416</v>
      </c>
      <c r="B348" s="216" t="s">
        <v>425</v>
      </c>
      <c r="C348" s="197" t="s">
        <v>1</v>
      </c>
      <c r="D348" s="197" t="s">
        <v>21</v>
      </c>
      <c r="E348" s="197" t="s">
        <v>118</v>
      </c>
      <c r="F348" s="197" t="s">
        <v>76</v>
      </c>
      <c r="G348" s="39">
        <v>774.46799999999996</v>
      </c>
      <c r="H348" s="39">
        <v>699.07600000000002</v>
      </c>
      <c r="I348" s="39">
        <v>397.64659999999998</v>
      </c>
      <c r="J348" s="17" t="s">
        <v>115</v>
      </c>
      <c r="K348" s="17">
        <v>467004032</v>
      </c>
      <c r="L348" s="82" t="s">
        <v>580</v>
      </c>
    </row>
    <row r="349" spans="1:12" s="60" customFormat="1" ht="12.75">
      <c r="A349" s="215"/>
      <c r="B349" s="216"/>
      <c r="C349" s="197"/>
      <c r="D349" s="197"/>
      <c r="E349" s="197"/>
      <c r="F349" s="197"/>
      <c r="G349" s="39">
        <v>1</v>
      </c>
      <c r="H349" s="39">
        <v>1</v>
      </c>
      <c r="I349" s="39">
        <v>0</v>
      </c>
      <c r="J349" s="17" t="s">
        <v>114</v>
      </c>
      <c r="K349" s="17">
        <v>467004028</v>
      </c>
      <c r="L349" s="78"/>
    </row>
    <row r="350" spans="1:12" s="60" customFormat="1" ht="27" customHeight="1">
      <c r="A350" s="215" t="s">
        <v>418</v>
      </c>
      <c r="B350" s="216" t="s">
        <v>47</v>
      </c>
      <c r="C350" s="197" t="s">
        <v>1</v>
      </c>
      <c r="D350" s="197" t="s">
        <v>21</v>
      </c>
      <c r="E350" s="197" t="s">
        <v>118</v>
      </c>
      <c r="F350" s="197" t="s">
        <v>76</v>
      </c>
      <c r="G350" s="39">
        <v>511.45699999999999</v>
      </c>
      <c r="H350" s="39">
        <v>492.74599999999998</v>
      </c>
      <c r="I350" s="39">
        <v>492.74592999999999</v>
      </c>
      <c r="J350" s="17" t="s">
        <v>115</v>
      </c>
      <c r="K350" s="17">
        <v>467004032</v>
      </c>
      <c r="L350" s="78"/>
    </row>
    <row r="351" spans="1:12" s="60" customFormat="1" ht="12.75">
      <c r="A351" s="215"/>
      <c r="B351" s="216"/>
      <c r="C351" s="197"/>
      <c r="D351" s="197"/>
      <c r="E351" s="197"/>
      <c r="F351" s="197"/>
      <c r="G351" s="39">
        <v>2.4369000000000001</v>
      </c>
      <c r="H351" s="39">
        <v>2.4369000000000001</v>
      </c>
      <c r="I351" s="39">
        <v>2.4369000000000001</v>
      </c>
      <c r="J351" s="17" t="s">
        <v>114</v>
      </c>
      <c r="K351" s="17">
        <v>467004028</v>
      </c>
      <c r="L351" s="78"/>
    </row>
    <row r="352" spans="1:12" s="60" customFormat="1" ht="26.25" customHeight="1">
      <c r="A352" s="215" t="s">
        <v>420</v>
      </c>
      <c r="B352" s="216" t="s">
        <v>428</v>
      </c>
      <c r="C352" s="197" t="s">
        <v>1</v>
      </c>
      <c r="D352" s="197" t="s">
        <v>21</v>
      </c>
      <c r="E352" s="197" t="s">
        <v>118</v>
      </c>
      <c r="F352" s="197" t="s">
        <v>76</v>
      </c>
      <c r="G352" s="39">
        <v>457.71499999999997</v>
      </c>
      <c r="H352" s="39">
        <v>387.11500000000001</v>
      </c>
      <c r="I352" s="39">
        <v>323.71980000000002</v>
      </c>
      <c r="J352" s="17" t="s">
        <v>115</v>
      </c>
      <c r="K352" s="17">
        <v>467004032</v>
      </c>
      <c r="L352" s="78"/>
    </row>
    <row r="353" spans="1:12" s="60" customFormat="1" ht="12.75">
      <c r="A353" s="215"/>
      <c r="B353" s="216"/>
      <c r="C353" s="197"/>
      <c r="D353" s="197"/>
      <c r="E353" s="197"/>
      <c r="F353" s="197"/>
      <c r="G353" s="39">
        <v>34.002000000000002</v>
      </c>
      <c r="H353" s="39">
        <v>0</v>
      </c>
      <c r="I353" s="39"/>
      <c r="J353" s="17" t="s">
        <v>114</v>
      </c>
      <c r="K353" s="17">
        <v>467004028</v>
      </c>
      <c r="L353" s="78"/>
    </row>
    <row r="354" spans="1:12" s="60" customFormat="1" ht="13.5">
      <c r="A354" s="184"/>
      <c r="B354" s="137" t="s">
        <v>429</v>
      </c>
      <c r="C354" s="193"/>
      <c r="D354" s="193"/>
      <c r="E354" s="176"/>
      <c r="F354" s="193"/>
      <c r="G354" s="29">
        <f t="shared" ref="G354" si="61">SUM(G355:G358)</f>
        <v>3908.6932999999999</v>
      </c>
      <c r="H354" s="29">
        <f t="shared" ref="H354:I354" si="62">SUM(H355:H358)</f>
        <v>3671.5533999999998</v>
      </c>
      <c r="I354" s="29">
        <f t="shared" si="62"/>
        <v>3499.9484899999998</v>
      </c>
      <c r="J354" s="18"/>
      <c r="K354" s="18"/>
      <c r="L354" s="78"/>
    </row>
    <row r="355" spans="1:12" s="60" customFormat="1" ht="15" customHeight="1">
      <c r="A355" s="185"/>
      <c r="B355" s="181" t="s">
        <v>140</v>
      </c>
      <c r="C355" s="191"/>
      <c r="D355" s="191"/>
      <c r="E355" s="198"/>
      <c r="F355" s="191"/>
      <c r="G355" s="29">
        <f>G360+G364+G368+G373+G380+G386+G388</f>
        <v>2417.31</v>
      </c>
      <c r="H355" s="29">
        <f t="shared" ref="H355:I355" si="63">H360+H364+H368+H373+H380+H386+H388</f>
        <v>2036.7170000000001</v>
      </c>
      <c r="I355" s="29">
        <f t="shared" si="63"/>
        <v>1865.1129999999998</v>
      </c>
      <c r="J355" s="23" t="s">
        <v>115</v>
      </c>
      <c r="K355" s="23">
        <v>467004032</v>
      </c>
      <c r="L355" s="78"/>
    </row>
    <row r="356" spans="1:12" s="60" customFormat="1" ht="12.75" customHeight="1">
      <c r="A356" s="185"/>
      <c r="B356" s="182"/>
      <c r="C356" s="191"/>
      <c r="D356" s="191"/>
      <c r="E356" s="198"/>
      <c r="F356" s="191"/>
      <c r="G356" s="29">
        <f>G359+G363+G367</f>
        <v>424.35</v>
      </c>
      <c r="H356" s="29">
        <f t="shared" ref="H356:I356" si="64">H359+H363+H367</f>
        <v>424.35</v>
      </c>
      <c r="I356" s="29">
        <f t="shared" si="64"/>
        <v>424.35</v>
      </c>
      <c r="J356" s="23" t="s">
        <v>24</v>
      </c>
      <c r="K356" s="23">
        <v>467004011</v>
      </c>
      <c r="L356" s="78"/>
    </row>
    <row r="357" spans="1:12" s="60" customFormat="1" ht="12.75" customHeight="1">
      <c r="A357" s="185"/>
      <c r="B357" s="182"/>
      <c r="C357" s="191"/>
      <c r="D357" s="191"/>
      <c r="E357" s="198"/>
      <c r="F357" s="191"/>
      <c r="G357" s="29">
        <f>G361+G365+G369+G370+G372+G374+G375+G376+G377+G378+G379+G381+G382+G384+G387+G389</f>
        <v>1065.7853</v>
      </c>
      <c r="H357" s="29">
        <f t="shared" ref="H357:I357" si="65">H361+H365+H369+H370+H372+H374+H375+H376+H377+H378+H379+H381+H382+H384+H387+H389</f>
        <v>1198.5708</v>
      </c>
      <c r="I357" s="29">
        <f t="shared" si="65"/>
        <v>1198.5701100000001</v>
      </c>
      <c r="J357" s="23" t="s">
        <v>114</v>
      </c>
      <c r="K357" s="23">
        <v>467004028</v>
      </c>
      <c r="L357" s="78"/>
    </row>
    <row r="358" spans="1:12" s="60" customFormat="1" ht="12.75" customHeight="1">
      <c r="A358" s="186"/>
      <c r="B358" s="183"/>
      <c r="C358" s="192"/>
      <c r="D358" s="192"/>
      <c r="E358" s="177"/>
      <c r="F358" s="192"/>
      <c r="G358" s="29">
        <f>G362+G366+G371+G383+G385</f>
        <v>1.248</v>
      </c>
      <c r="H358" s="29">
        <f t="shared" ref="H358:I358" si="66">H362+H366+H371+H383+H385</f>
        <v>11.915600000000001</v>
      </c>
      <c r="I358" s="29">
        <f t="shared" si="66"/>
        <v>11.915379999999999</v>
      </c>
      <c r="J358" s="23" t="s">
        <v>138</v>
      </c>
      <c r="K358" s="23">
        <v>467004015</v>
      </c>
      <c r="L358" s="78"/>
    </row>
    <row r="359" spans="1:12" s="60" customFormat="1" ht="14.25" customHeight="1">
      <c r="A359" s="174" t="s">
        <v>422</v>
      </c>
      <c r="B359" s="178" t="s">
        <v>54</v>
      </c>
      <c r="C359" s="176" t="s">
        <v>1</v>
      </c>
      <c r="D359" s="176" t="s">
        <v>21</v>
      </c>
      <c r="E359" s="176" t="s">
        <v>118</v>
      </c>
      <c r="F359" s="176" t="s">
        <v>88</v>
      </c>
      <c r="G359" s="39"/>
      <c r="H359" s="39"/>
      <c r="I359" s="39"/>
      <c r="J359" s="17" t="s">
        <v>24</v>
      </c>
      <c r="K359" s="17">
        <v>467004011</v>
      </c>
      <c r="L359" s="78"/>
    </row>
    <row r="360" spans="1:12" s="60" customFormat="1" ht="12.75">
      <c r="A360" s="208"/>
      <c r="B360" s="207"/>
      <c r="C360" s="198"/>
      <c r="D360" s="198"/>
      <c r="E360" s="198"/>
      <c r="F360" s="198"/>
      <c r="G360" s="39">
        <v>100.81</v>
      </c>
      <c r="H360" s="39">
        <v>100.81</v>
      </c>
      <c r="I360" s="39">
        <v>100.81</v>
      </c>
      <c r="J360" s="17" t="s">
        <v>115</v>
      </c>
      <c r="K360" s="17">
        <v>467004032</v>
      </c>
      <c r="L360" s="78"/>
    </row>
    <row r="361" spans="1:12" s="60" customFormat="1" ht="12.75">
      <c r="A361" s="175"/>
      <c r="B361" s="179"/>
      <c r="C361" s="177"/>
      <c r="D361" s="177"/>
      <c r="E361" s="177"/>
      <c r="F361" s="177"/>
      <c r="G361" s="39">
        <v>11.201000000000001</v>
      </c>
      <c r="H361" s="39">
        <f>0+11.7269</f>
        <v>11.726900000000001</v>
      </c>
      <c r="I361" s="39">
        <v>11.72686</v>
      </c>
      <c r="J361" s="17" t="s">
        <v>114</v>
      </c>
      <c r="K361" s="17">
        <v>467004028</v>
      </c>
      <c r="L361" s="78"/>
    </row>
    <row r="362" spans="1:12" s="60" customFormat="1" ht="51">
      <c r="A362" s="135" t="s">
        <v>596</v>
      </c>
      <c r="B362" s="17" t="s">
        <v>432</v>
      </c>
      <c r="C362" s="115" t="s">
        <v>1</v>
      </c>
      <c r="D362" s="115" t="s">
        <v>21</v>
      </c>
      <c r="E362" s="115" t="s">
        <v>118</v>
      </c>
      <c r="F362" s="115" t="s">
        <v>76</v>
      </c>
      <c r="G362" s="39">
        <v>1.248</v>
      </c>
      <c r="H362" s="39">
        <v>0</v>
      </c>
      <c r="I362" s="39"/>
      <c r="J362" s="17" t="s">
        <v>138</v>
      </c>
      <c r="K362" s="17">
        <v>467004015</v>
      </c>
      <c r="L362" s="78"/>
    </row>
    <row r="363" spans="1:12" s="60" customFormat="1" ht="29.25" customHeight="1">
      <c r="A363" s="174" t="s">
        <v>597</v>
      </c>
      <c r="B363" s="178" t="s">
        <v>434</v>
      </c>
      <c r="C363" s="176" t="s">
        <v>1</v>
      </c>
      <c r="D363" s="176" t="s">
        <v>21</v>
      </c>
      <c r="E363" s="176" t="s">
        <v>118</v>
      </c>
      <c r="F363" s="176" t="s">
        <v>88</v>
      </c>
      <c r="G363" s="39">
        <v>212.17500000000001</v>
      </c>
      <c r="H363" s="39">
        <v>212.17500000000001</v>
      </c>
      <c r="I363" s="39">
        <v>212.17500000000001</v>
      </c>
      <c r="J363" s="17" t="s">
        <v>24</v>
      </c>
      <c r="K363" s="17">
        <v>467004011</v>
      </c>
      <c r="L363" s="78"/>
    </row>
    <row r="364" spans="1:12" s="60" customFormat="1" ht="15" customHeight="1">
      <c r="A364" s="208"/>
      <c r="B364" s="207"/>
      <c r="C364" s="198"/>
      <c r="D364" s="198"/>
      <c r="E364" s="198"/>
      <c r="F364" s="198"/>
      <c r="G364" s="39">
        <v>0</v>
      </c>
      <c r="H364" s="39">
        <v>400</v>
      </c>
      <c r="I364" s="39">
        <v>400</v>
      </c>
      <c r="J364" s="17" t="s">
        <v>115</v>
      </c>
      <c r="K364" s="17">
        <v>467004032</v>
      </c>
      <c r="L364" s="78"/>
    </row>
    <row r="365" spans="1:12" s="60" customFormat="1" ht="12.75">
      <c r="A365" s="175"/>
      <c r="B365" s="179"/>
      <c r="C365" s="177"/>
      <c r="D365" s="177"/>
      <c r="E365" s="177"/>
      <c r="F365" s="177"/>
      <c r="G365" s="39">
        <v>23.574999999999999</v>
      </c>
      <c r="H365" s="120">
        <v>1E-3</v>
      </c>
      <c r="I365" s="120">
        <v>1E-3</v>
      </c>
      <c r="J365" s="17" t="s">
        <v>114</v>
      </c>
      <c r="K365" s="17">
        <v>467004028</v>
      </c>
      <c r="L365" s="78"/>
    </row>
    <row r="366" spans="1:12" s="60" customFormat="1" ht="51">
      <c r="A366" s="135" t="s">
        <v>598</v>
      </c>
      <c r="B366" s="17" t="s">
        <v>576</v>
      </c>
      <c r="C366" s="115" t="s">
        <v>1</v>
      </c>
      <c r="D366" s="115" t="s">
        <v>21</v>
      </c>
      <c r="E366" s="115" t="s">
        <v>118</v>
      </c>
      <c r="F366" s="115" t="s">
        <v>88</v>
      </c>
      <c r="G366" s="39">
        <v>0</v>
      </c>
      <c r="H366" s="39">
        <v>2.0464000000000002</v>
      </c>
      <c r="I366" s="39">
        <v>2.0463</v>
      </c>
      <c r="J366" s="17" t="s">
        <v>138</v>
      </c>
      <c r="K366" s="17">
        <v>467004015</v>
      </c>
      <c r="L366" s="78"/>
    </row>
    <row r="367" spans="1:12" s="60" customFormat="1" ht="27" customHeight="1">
      <c r="A367" s="174" t="s">
        <v>599</v>
      </c>
      <c r="B367" s="178" t="s">
        <v>436</v>
      </c>
      <c r="C367" s="176" t="s">
        <v>1</v>
      </c>
      <c r="D367" s="176" t="s">
        <v>21</v>
      </c>
      <c r="E367" s="176" t="s">
        <v>118</v>
      </c>
      <c r="F367" s="176" t="s">
        <v>88</v>
      </c>
      <c r="G367" s="39">
        <v>212.17500000000001</v>
      </c>
      <c r="H367" s="39">
        <v>212.17500000000001</v>
      </c>
      <c r="I367" s="39">
        <v>212.17500000000001</v>
      </c>
      <c r="J367" s="17" t="s">
        <v>24</v>
      </c>
      <c r="K367" s="17">
        <v>467004011</v>
      </c>
      <c r="L367" s="78"/>
    </row>
    <row r="368" spans="1:12" s="60" customFormat="1" ht="15" customHeight="1">
      <c r="A368" s="208"/>
      <c r="B368" s="207"/>
      <c r="C368" s="198"/>
      <c r="D368" s="198"/>
      <c r="E368" s="198"/>
      <c r="F368" s="198"/>
      <c r="G368" s="39">
        <v>0</v>
      </c>
      <c r="H368" s="39">
        <v>482.26</v>
      </c>
      <c r="I368" s="39">
        <v>482.26</v>
      </c>
      <c r="J368" s="17" t="s">
        <v>115</v>
      </c>
      <c r="K368" s="17">
        <v>467004032</v>
      </c>
      <c r="L368" s="78"/>
    </row>
    <row r="369" spans="1:12" s="60" customFormat="1" ht="12.75">
      <c r="A369" s="175"/>
      <c r="B369" s="179"/>
      <c r="C369" s="177"/>
      <c r="D369" s="177"/>
      <c r="E369" s="177"/>
      <c r="F369" s="177"/>
      <c r="G369" s="39">
        <v>23.574999999999999</v>
      </c>
      <c r="H369" s="39">
        <v>16.775400000000001</v>
      </c>
      <c r="I369" s="39">
        <v>16.775410000000001</v>
      </c>
      <c r="J369" s="17" t="s">
        <v>114</v>
      </c>
      <c r="K369" s="17">
        <v>467004028</v>
      </c>
      <c r="L369" s="78"/>
    </row>
    <row r="370" spans="1:12" s="60" customFormat="1" ht="51">
      <c r="A370" s="25" t="s">
        <v>600</v>
      </c>
      <c r="B370" s="17" t="s">
        <v>438</v>
      </c>
      <c r="C370" s="19" t="s">
        <v>1</v>
      </c>
      <c r="D370" s="19" t="s">
        <v>21</v>
      </c>
      <c r="E370" s="19" t="s">
        <v>118</v>
      </c>
      <c r="F370" s="110" t="s">
        <v>76</v>
      </c>
      <c r="G370" s="39">
        <v>153.30500000000001</v>
      </c>
      <c r="H370" s="39">
        <v>127.30500000000001</v>
      </c>
      <c r="I370" s="110">
        <v>127.30500000000001</v>
      </c>
      <c r="J370" s="17" t="s">
        <v>114</v>
      </c>
      <c r="K370" s="17">
        <v>467004028</v>
      </c>
      <c r="L370" s="78"/>
    </row>
    <row r="371" spans="1:12" s="60" customFormat="1" ht="51">
      <c r="A371" s="25" t="s">
        <v>601</v>
      </c>
      <c r="B371" s="17" t="s">
        <v>577</v>
      </c>
      <c r="C371" s="115" t="s">
        <v>1</v>
      </c>
      <c r="D371" s="115" t="s">
        <v>21</v>
      </c>
      <c r="E371" s="115" t="s">
        <v>118</v>
      </c>
      <c r="F371" s="115" t="s">
        <v>76</v>
      </c>
      <c r="G371" s="39">
        <v>0</v>
      </c>
      <c r="H371" s="39">
        <v>0.5998</v>
      </c>
      <c r="I371" s="20">
        <v>0.59974000000000005</v>
      </c>
      <c r="J371" s="17" t="s">
        <v>138</v>
      </c>
      <c r="K371" s="17">
        <v>467004015</v>
      </c>
      <c r="L371" s="78"/>
    </row>
    <row r="372" spans="1:12" s="60" customFormat="1" ht="38.25" customHeight="1">
      <c r="A372" s="174" t="s">
        <v>602</v>
      </c>
      <c r="B372" s="178" t="s">
        <v>440</v>
      </c>
      <c r="C372" s="176" t="s">
        <v>1</v>
      </c>
      <c r="D372" s="176" t="s">
        <v>21</v>
      </c>
      <c r="E372" s="176" t="s">
        <v>118</v>
      </c>
      <c r="F372" s="176" t="s">
        <v>76</v>
      </c>
      <c r="G372" s="39">
        <v>194.4</v>
      </c>
      <c r="H372" s="121">
        <v>1E-4</v>
      </c>
      <c r="I372" s="110">
        <v>0</v>
      </c>
      <c r="J372" s="17" t="s">
        <v>114</v>
      </c>
      <c r="K372" s="17">
        <v>467004028</v>
      </c>
      <c r="L372" s="78"/>
    </row>
    <row r="373" spans="1:12" s="60" customFormat="1" ht="12.75">
      <c r="A373" s="175"/>
      <c r="B373" s="179"/>
      <c r="C373" s="177"/>
      <c r="D373" s="177"/>
      <c r="E373" s="177"/>
      <c r="F373" s="177"/>
      <c r="G373" s="39">
        <v>0</v>
      </c>
      <c r="H373" s="39">
        <v>194.4</v>
      </c>
      <c r="I373" s="115">
        <v>85.34</v>
      </c>
      <c r="J373" s="17" t="s">
        <v>115</v>
      </c>
      <c r="K373" s="17">
        <v>467004032</v>
      </c>
      <c r="L373" s="78"/>
    </row>
    <row r="374" spans="1:12" s="60" customFormat="1" ht="51">
      <c r="A374" s="25" t="s">
        <v>603</v>
      </c>
      <c r="B374" s="17" t="s">
        <v>441</v>
      </c>
      <c r="C374" s="19" t="s">
        <v>1</v>
      </c>
      <c r="D374" s="19" t="s">
        <v>21</v>
      </c>
      <c r="E374" s="19" t="s">
        <v>118</v>
      </c>
      <c r="F374" s="110" t="s">
        <v>76</v>
      </c>
      <c r="G374" s="39">
        <v>101.94329999999999</v>
      </c>
      <c r="H374" s="39">
        <v>101.94329999999999</v>
      </c>
      <c r="I374" s="20">
        <v>101.94324</v>
      </c>
      <c r="J374" s="17" t="s">
        <v>114</v>
      </c>
      <c r="K374" s="17">
        <v>467004028</v>
      </c>
      <c r="L374" s="78"/>
    </row>
    <row r="375" spans="1:12" s="60" customFormat="1" ht="51">
      <c r="A375" s="25" t="s">
        <v>604</v>
      </c>
      <c r="B375" s="17" t="s">
        <v>442</v>
      </c>
      <c r="C375" s="19" t="s">
        <v>1</v>
      </c>
      <c r="D375" s="19" t="s">
        <v>21</v>
      </c>
      <c r="E375" s="19" t="s">
        <v>118</v>
      </c>
      <c r="F375" s="110" t="s">
        <v>88</v>
      </c>
      <c r="G375" s="39">
        <v>2.7130000000000001</v>
      </c>
      <c r="H375" s="39">
        <v>0</v>
      </c>
      <c r="I375" s="39"/>
      <c r="J375" s="17" t="s">
        <v>114</v>
      </c>
      <c r="K375" s="17">
        <v>467004028</v>
      </c>
      <c r="L375" s="78"/>
    </row>
    <row r="376" spans="1:12" s="60" customFormat="1" ht="51">
      <c r="A376" s="25" t="s">
        <v>605</v>
      </c>
      <c r="B376" s="17" t="s">
        <v>443</v>
      </c>
      <c r="C376" s="19" t="s">
        <v>1</v>
      </c>
      <c r="D376" s="19" t="s">
        <v>21</v>
      </c>
      <c r="E376" s="19" t="s">
        <v>118</v>
      </c>
      <c r="F376" s="110" t="s">
        <v>76</v>
      </c>
      <c r="G376" s="39">
        <v>16.303999999999998</v>
      </c>
      <c r="H376" s="39">
        <v>271.32400000000001</v>
      </c>
      <c r="I376" s="39">
        <v>271.32391999999999</v>
      </c>
      <c r="J376" s="17" t="s">
        <v>114</v>
      </c>
      <c r="K376" s="17">
        <v>467004028</v>
      </c>
      <c r="L376" s="78"/>
    </row>
    <row r="377" spans="1:12" s="60" customFormat="1" ht="51">
      <c r="A377" s="25" t="s">
        <v>606</v>
      </c>
      <c r="B377" s="17" t="s">
        <v>444</v>
      </c>
      <c r="C377" s="19" t="s">
        <v>1</v>
      </c>
      <c r="D377" s="19" t="s">
        <v>21</v>
      </c>
      <c r="E377" s="19" t="s">
        <v>118</v>
      </c>
      <c r="F377" s="110" t="s">
        <v>88</v>
      </c>
      <c r="G377" s="39">
        <v>161.37899999999999</v>
      </c>
      <c r="H377" s="39">
        <v>161.37899999999999</v>
      </c>
      <c r="I377" s="39">
        <v>161.37899999999999</v>
      </c>
      <c r="J377" s="17" t="s">
        <v>114</v>
      </c>
      <c r="K377" s="17">
        <v>467004028</v>
      </c>
      <c r="L377" s="78"/>
    </row>
    <row r="378" spans="1:12" s="60" customFormat="1" ht="51">
      <c r="A378" s="25" t="s">
        <v>424</v>
      </c>
      <c r="B378" s="17" t="s">
        <v>445</v>
      </c>
      <c r="C378" s="19" t="s">
        <v>1</v>
      </c>
      <c r="D378" s="19" t="s">
        <v>21</v>
      </c>
      <c r="E378" s="19" t="s">
        <v>118</v>
      </c>
      <c r="F378" s="110" t="s">
        <v>88</v>
      </c>
      <c r="G378" s="39">
        <v>50</v>
      </c>
      <c r="H378" s="39">
        <v>2.8380000000000001</v>
      </c>
      <c r="I378" s="39">
        <v>2.8378999999999999</v>
      </c>
      <c r="J378" s="17" t="s">
        <v>114</v>
      </c>
      <c r="K378" s="17">
        <v>467004028</v>
      </c>
      <c r="L378" s="78"/>
    </row>
    <row r="379" spans="1:12" s="60" customFormat="1" ht="51">
      <c r="A379" s="25" t="s">
        <v>426</v>
      </c>
      <c r="B379" s="17" t="s">
        <v>446</v>
      </c>
      <c r="C379" s="19" t="s">
        <v>1</v>
      </c>
      <c r="D379" s="19" t="s">
        <v>21</v>
      </c>
      <c r="E379" s="19" t="s">
        <v>118</v>
      </c>
      <c r="F379" s="110" t="s">
        <v>88</v>
      </c>
      <c r="G379" s="39">
        <v>70</v>
      </c>
      <c r="H379" s="39">
        <v>8.8126999999999995</v>
      </c>
      <c r="I379" s="39">
        <v>8.81264</v>
      </c>
      <c r="J379" s="17" t="s">
        <v>114</v>
      </c>
      <c r="K379" s="17">
        <v>467004028</v>
      </c>
      <c r="L379" s="78"/>
    </row>
    <row r="380" spans="1:12" s="60" customFormat="1" ht="27" customHeight="1">
      <c r="A380" s="174" t="s">
        <v>427</v>
      </c>
      <c r="B380" s="178" t="s">
        <v>447</v>
      </c>
      <c r="C380" s="176" t="s">
        <v>1</v>
      </c>
      <c r="D380" s="176" t="s">
        <v>21</v>
      </c>
      <c r="E380" s="176" t="s">
        <v>118</v>
      </c>
      <c r="F380" s="176" t="s">
        <v>76</v>
      </c>
      <c r="G380" s="39">
        <v>850.61400000000003</v>
      </c>
      <c r="H380" s="39">
        <v>200.614</v>
      </c>
      <c r="I380" s="39">
        <v>138.07</v>
      </c>
      <c r="J380" s="17" t="s">
        <v>115</v>
      </c>
      <c r="K380" s="17">
        <v>467004032</v>
      </c>
      <c r="L380" s="78"/>
    </row>
    <row r="381" spans="1:12" s="60" customFormat="1" ht="12.75">
      <c r="A381" s="175"/>
      <c r="B381" s="179"/>
      <c r="C381" s="177"/>
      <c r="D381" s="177"/>
      <c r="E381" s="177"/>
      <c r="F381" s="177"/>
      <c r="G381" s="39">
        <v>94.513999999999996</v>
      </c>
      <c r="H381" s="39">
        <v>0</v>
      </c>
      <c r="I381" s="39"/>
      <c r="J381" s="17" t="s">
        <v>114</v>
      </c>
      <c r="K381" s="17">
        <v>467004028</v>
      </c>
      <c r="L381" s="78"/>
    </row>
    <row r="382" spans="1:12" s="60" customFormat="1" ht="51">
      <c r="A382" s="128" t="s">
        <v>430</v>
      </c>
      <c r="B382" s="17" t="s">
        <v>572</v>
      </c>
      <c r="C382" s="115" t="s">
        <v>1</v>
      </c>
      <c r="D382" s="115" t="s">
        <v>21</v>
      </c>
      <c r="E382" s="115" t="s">
        <v>118</v>
      </c>
      <c r="F382" s="115" t="s">
        <v>88</v>
      </c>
      <c r="G382" s="39">
        <v>0</v>
      </c>
      <c r="H382" s="39">
        <v>303.84379999999999</v>
      </c>
      <c r="I382" s="39">
        <v>303.84370000000001</v>
      </c>
      <c r="J382" s="17" t="s">
        <v>114</v>
      </c>
      <c r="K382" s="17">
        <v>467004028</v>
      </c>
      <c r="L382" s="78"/>
    </row>
    <row r="383" spans="1:12" s="60" customFormat="1" ht="51">
      <c r="A383" s="128" t="s">
        <v>431</v>
      </c>
      <c r="B383" s="17" t="s">
        <v>578</v>
      </c>
      <c r="C383" s="115" t="s">
        <v>1</v>
      </c>
      <c r="D383" s="115" t="s">
        <v>21</v>
      </c>
      <c r="E383" s="115" t="s">
        <v>118</v>
      </c>
      <c r="F383" s="115" t="s">
        <v>76</v>
      </c>
      <c r="G383" s="39">
        <v>0</v>
      </c>
      <c r="H383" s="39">
        <v>4.8456000000000001</v>
      </c>
      <c r="I383" s="39">
        <v>4.84558</v>
      </c>
      <c r="J383" s="17" t="s">
        <v>138</v>
      </c>
      <c r="K383" s="17">
        <v>467004015</v>
      </c>
      <c r="L383" s="78"/>
    </row>
    <row r="384" spans="1:12" s="60" customFormat="1" ht="51">
      <c r="A384" s="128" t="s">
        <v>433</v>
      </c>
      <c r="B384" s="17" t="s">
        <v>573</v>
      </c>
      <c r="C384" s="115" t="s">
        <v>1</v>
      </c>
      <c r="D384" s="115" t="s">
        <v>21</v>
      </c>
      <c r="E384" s="115" t="s">
        <v>118</v>
      </c>
      <c r="F384" s="115" t="s">
        <v>88</v>
      </c>
      <c r="G384" s="39">
        <v>0</v>
      </c>
      <c r="H384" s="39">
        <v>74.681600000000003</v>
      </c>
      <c r="I384" s="39">
        <v>74.681539999999998</v>
      </c>
      <c r="J384" s="17" t="s">
        <v>114</v>
      </c>
      <c r="K384" s="17">
        <v>467004028</v>
      </c>
      <c r="L384" s="78"/>
    </row>
    <row r="385" spans="1:12" s="60" customFormat="1" ht="51">
      <c r="A385" s="128" t="s">
        <v>435</v>
      </c>
      <c r="B385" s="17" t="s">
        <v>579</v>
      </c>
      <c r="C385" s="115" t="s">
        <v>1</v>
      </c>
      <c r="D385" s="115" t="s">
        <v>21</v>
      </c>
      <c r="E385" s="115" t="s">
        <v>118</v>
      </c>
      <c r="F385" s="115" t="s">
        <v>76</v>
      </c>
      <c r="G385" s="39">
        <v>0</v>
      </c>
      <c r="H385" s="39">
        <v>4.4238</v>
      </c>
      <c r="I385" s="39">
        <v>4.4237599999999997</v>
      </c>
      <c r="J385" s="17" t="s">
        <v>138</v>
      </c>
      <c r="K385" s="17">
        <v>467004015</v>
      </c>
      <c r="L385" s="78"/>
    </row>
    <row r="386" spans="1:12" s="60" customFormat="1" ht="27" customHeight="1">
      <c r="A386" s="174" t="s">
        <v>437</v>
      </c>
      <c r="B386" s="178" t="s">
        <v>448</v>
      </c>
      <c r="C386" s="176" t="s">
        <v>1</v>
      </c>
      <c r="D386" s="176" t="s">
        <v>21</v>
      </c>
      <c r="E386" s="176" t="s">
        <v>118</v>
      </c>
      <c r="F386" s="176" t="s">
        <v>76</v>
      </c>
      <c r="G386" s="39">
        <v>667.69799999999998</v>
      </c>
      <c r="H386" s="39">
        <v>360.44499999999999</v>
      </c>
      <c r="I386" s="39">
        <v>360.44499999999999</v>
      </c>
      <c r="J386" s="17" t="s">
        <v>115</v>
      </c>
      <c r="K386" s="17">
        <v>467004032</v>
      </c>
      <c r="L386" s="78"/>
    </row>
    <row r="387" spans="1:12" s="60" customFormat="1" ht="24" customHeight="1">
      <c r="A387" s="175"/>
      <c r="B387" s="179"/>
      <c r="C387" s="177"/>
      <c r="D387" s="177"/>
      <c r="E387" s="177"/>
      <c r="F387" s="177"/>
      <c r="G387" s="39">
        <v>74.188999999999993</v>
      </c>
      <c r="H387" s="39">
        <v>61.6492</v>
      </c>
      <c r="I387" s="39">
        <v>61.649099999999997</v>
      </c>
      <c r="J387" s="17" t="s">
        <v>114</v>
      </c>
      <c r="K387" s="17">
        <v>467004028</v>
      </c>
      <c r="L387" s="78"/>
    </row>
    <row r="388" spans="1:12" s="60" customFormat="1" ht="27" customHeight="1">
      <c r="A388" s="174" t="s">
        <v>439</v>
      </c>
      <c r="B388" s="178" t="s">
        <v>449</v>
      </c>
      <c r="C388" s="176" t="s">
        <v>1</v>
      </c>
      <c r="D388" s="176" t="s">
        <v>21</v>
      </c>
      <c r="E388" s="176" t="s">
        <v>118</v>
      </c>
      <c r="F388" s="176" t="s">
        <v>76</v>
      </c>
      <c r="G388" s="39">
        <v>798.18799999999999</v>
      </c>
      <c r="H388" s="39">
        <v>298.18799999999999</v>
      </c>
      <c r="I388" s="39">
        <v>298.18799999999999</v>
      </c>
      <c r="J388" s="17" t="s">
        <v>115</v>
      </c>
      <c r="K388" s="17">
        <v>467004032</v>
      </c>
      <c r="L388" s="78"/>
    </row>
    <row r="389" spans="1:12" s="60" customFormat="1" ht="24" customHeight="1">
      <c r="A389" s="175"/>
      <c r="B389" s="179"/>
      <c r="C389" s="177"/>
      <c r="D389" s="177"/>
      <c r="E389" s="177"/>
      <c r="F389" s="177"/>
      <c r="G389" s="39">
        <v>88.686999999999998</v>
      </c>
      <c r="H389" s="39">
        <v>56.290799999999997</v>
      </c>
      <c r="I389" s="39">
        <v>56.290799999999997</v>
      </c>
      <c r="J389" s="17" t="s">
        <v>114</v>
      </c>
      <c r="K389" s="17">
        <v>467004028</v>
      </c>
      <c r="L389" s="78"/>
    </row>
    <row r="390" spans="1:12" s="62" customFormat="1" ht="15" customHeight="1">
      <c r="A390" s="147"/>
      <c r="B390" s="23" t="s">
        <v>36</v>
      </c>
      <c r="C390" s="193" t="s">
        <v>1</v>
      </c>
      <c r="D390" s="124"/>
      <c r="E390" s="124"/>
      <c r="F390" s="23"/>
      <c r="G390" s="29">
        <f>SUM(G391:G394)</f>
        <v>16768.569849</v>
      </c>
      <c r="H390" s="29">
        <f>SUM(H391:H394)</f>
        <v>11595.8649</v>
      </c>
      <c r="I390" s="29">
        <f>SUM(I391:I394)</f>
        <v>10449.170100000001</v>
      </c>
      <c r="J390" s="23"/>
      <c r="K390" s="23"/>
      <c r="L390" s="86"/>
    </row>
    <row r="391" spans="1:12" s="62" customFormat="1" ht="15" customHeight="1">
      <c r="A391" s="147"/>
      <c r="B391" s="23" t="s">
        <v>124</v>
      </c>
      <c r="C391" s="191"/>
      <c r="D391" s="127"/>
      <c r="E391" s="127"/>
      <c r="F391" s="23"/>
      <c r="G391" s="29">
        <f>G89+G249</f>
        <v>5744.5720000000001</v>
      </c>
      <c r="H391" s="29">
        <f t="shared" ref="H391:I391" si="67">H89+H249</f>
        <v>5280.42</v>
      </c>
      <c r="I391" s="29">
        <f t="shared" si="67"/>
        <v>4173.6615300000003</v>
      </c>
      <c r="J391" s="23"/>
      <c r="K391" s="23"/>
      <c r="L391" s="86"/>
    </row>
    <row r="392" spans="1:12" s="60" customFormat="1" ht="15" customHeight="1">
      <c r="A392" s="40"/>
      <c r="B392" s="23" t="s">
        <v>6</v>
      </c>
      <c r="C392" s="191"/>
      <c r="D392" s="127"/>
      <c r="E392" s="127"/>
      <c r="F392" s="17"/>
      <c r="G392" s="29">
        <f>G250</f>
        <v>750</v>
      </c>
      <c r="H392" s="29">
        <f t="shared" ref="H392:I392" si="68">H250</f>
        <v>750</v>
      </c>
      <c r="I392" s="29">
        <f t="shared" si="68"/>
        <v>750</v>
      </c>
      <c r="J392" s="17"/>
      <c r="K392" s="17"/>
      <c r="L392" s="78"/>
    </row>
    <row r="393" spans="1:12" s="60" customFormat="1" ht="15" customHeight="1">
      <c r="A393" s="40"/>
      <c r="B393" s="23" t="s">
        <v>125</v>
      </c>
      <c r="C393" s="191"/>
      <c r="D393" s="127"/>
      <c r="E393" s="127"/>
      <c r="F393" s="17"/>
      <c r="G393" s="29">
        <f>G90+G91+G251</f>
        <v>10161.991849</v>
      </c>
      <c r="H393" s="29">
        <f t="shared" ref="H393:I393" si="69">H90+H91+H251</f>
        <v>5482.7489000000005</v>
      </c>
      <c r="I393" s="29">
        <f t="shared" si="69"/>
        <v>5448.288364</v>
      </c>
      <c r="J393" s="17"/>
      <c r="K393" s="17"/>
      <c r="L393" s="78"/>
    </row>
    <row r="394" spans="1:12" s="60" customFormat="1" ht="15" customHeight="1">
      <c r="A394" s="40"/>
      <c r="B394" s="23" t="s">
        <v>450</v>
      </c>
      <c r="C394" s="192"/>
      <c r="D394" s="125"/>
      <c r="E394" s="125"/>
      <c r="F394" s="17"/>
      <c r="G394" s="29">
        <f>G92+G252</f>
        <v>112.006</v>
      </c>
      <c r="H394" s="29">
        <f t="shared" ref="H394:I394" si="70">H92+H252</f>
        <v>82.695999999999998</v>
      </c>
      <c r="I394" s="29">
        <f t="shared" si="70"/>
        <v>77.220206000000005</v>
      </c>
      <c r="J394" s="17"/>
      <c r="K394" s="17"/>
      <c r="L394" s="78"/>
    </row>
    <row r="395" spans="1:12" s="15" customFormat="1" ht="15" customHeight="1">
      <c r="A395" s="40"/>
      <c r="B395" s="23"/>
      <c r="C395" s="17"/>
      <c r="D395" s="17"/>
      <c r="E395" s="17"/>
      <c r="F395" s="17"/>
      <c r="G395" s="17"/>
      <c r="H395" s="29"/>
      <c r="I395" s="29"/>
      <c r="J395" s="17"/>
      <c r="K395" s="17"/>
      <c r="L395" s="82"/>
    </row>
    <row r="396" spans="1:12" s="15" customFormat="1" ht="15" customHeight="1">
      <c r="A396" s="40"/>
      <c r="B396" s="83" t="s">
        <v>451</v>
      </c>
      <c r="C396" s="80"/>
      <c r="D396" s="80"/>
      <c r="E396" s="80"/>
      <c r="F396" s="80"/>
      <c r="G396" s="80"/>
      <c r="H396" s="80"/>
      <c r="I396" s="80"/>
      <c r="J396" s="80"/>
      <c r="K396" s="81"/>
      <c r="L396" s="82"/>
    </row>
    <row r="397" spans="1:12" s="15" customFormat="1" ht="28.5" customHeight="1">
      <c r="A397" s="40"/>
      <c r="B397" s="187" t="s">
        <v>452</v>
      </c>
      <c r="C397" s="188"/>
      <c r="D397" s="188"/>
      <c r="E397" s="188"/>
      <c r="F397" s="188"/>
      <c r="G397" s="188"/>
      <c r="H397" s="188"/>
      <c r="I397" s="188"/>
      <c r="J397" s="188"/>
      <c r="K397" s="189"/>
      <c r="L397" s="82"/>
    </row>
    <row r="398" spans="1:12" s="15" customFormat="1" ht="15" customHeight="1">
      <c r="A398" s="40"/>
      <c r="B398" s="187" t="s">
        <v>71</v>
      </c>
      <c r="C398" s="188"/>
      <c r="D398" s="188"/>
      <c r="E398" s="188"/>
      <c r="F398" s="188"/>
      <c r="G398" s="188"/>
      <c r="H398" s="188"/>
      <c r="I398" s="188"/>
      <c r="J398" s="188"/>
      <c r="K398" s="189"/>
      <c r="L398" s="82"/>
    </row>
    <row r="399" spans="1:12" s="15" customFormat="1" ht="67.5" customHeight="1">
      <c r="A399" s="25">
        <v>6</v>
      </c>
      <c r="B399" s="17" t="s">
        <v>453</v>
      </c>
      <c r="C399" s="19" t="s">
        <v>20</v>
      </c>
      <c r="D399" s="19" t="s">
        <v>78</v>
      </c>
      <c r="E399" s="19" t="s">
        <v>121</v>
      </c>
      <c r="F399" s="19" t="s">
        <v>79</v>
      </c>
      <c r="G399" s="39">
        <v>100</v>
      </c>
      <c r="H399" s="39">
        <v>100</v>
      </c>
      <c r="I399" s="39">
        <v>100</v>
      </c>
      <c r="J399" s="17"/>
      <c r="K399" s="17"/>
      <c r="L399" s="17" t="s">
        <v>556</v>
      </c>
    </row>
    <row r="400" spans="1:12" s="15" customFormat="1" ht="51">
      <c r="A400" s="25">
        <v>7</v>
      </c>
      <c r="B400" s="17" t="s">
        <v>454</v>
      </c>
      <c r="C400" s="19" t="s">
        <v>20</v>
      </c>
      <c r="D400" s="19" t="s">
        <v>455</v>
      </c>
      <c r="E400" s="19" t="s">
        <v>456</v>
      </c>
      <c r="F400" s="19" t="s">
        <v>79</v>
      </c>
      <c r="G400" s="39">
        <v>20.5</v>
      </c>
      <c r="H400" s="39">
        <v>20.5</v>
      </c>
      <c r="I400" s="39">
        <f>237/1160*100</f>
        <v>20.431034482758619</v>
      </c>
      <c r="J400" s="17"/>
      <c r="K400" s="17"/>
      <c r="L400" s="17" t="s">
        <v>633</v>
      </c>
    </row>
    <row r="401" spans="1:12" s="15" customFormat="1" ht="15" customHeight="1">
      <c r="A401" s="17"/>
      <c r="B401" s="190" t="s">
        <v>81</v>
      </c>
      <c r="C401" s="190"/>
      <c r="D401" s="190"/>
      <c r="E401" s="190"/>
      <c r="F401" s="190"/>
      <c r="G401" s="17"/>
      <c r="H401" s="29"/>
      <c r="I401" s="29"/>
      <c r="J401" s="17"/>
      <c r="K401" s="17"/>
      <c r="L401" s="82"/>
    </row>
    <row r="402" spans="1:12" s="60" customFormat="1" ht="25.5" customHeight="1">
      <c r="A402" s="46"/>
      <c r="B402" s="150" t="s">
        <v>57</v>
      </c>
      <c r="C402" s="35"/>
      <c r="D402" s="35"/>
      <c r="E402" s="176" t="s">
        <v>121</v>
      </c>
      <c r="F402" s="41"/>
      <c r="G402" s="22"/>
      <c r="H402" s="37"/>
      <c r="I402" s="37"/>
      <c r="J402" s="18"/>
      <c r="K402" s="18"/>
      <c r="L402" s="78"/>
    </row>
    <row r="403" spans="1:12" s="60" customFormat="1" ht="24.75" customHeight="1">
      <c r="A403" s="174" t="s">
        <v>457</v>
      </c>
      <c r="B403" s="216" t="s">
        <v>458</v>
      </c>
      <c r="C403" s="197" t="s">
        <v>1</v>
      </c>
      <c r="D403" s="197" t="s">
        <v>21</v>
      </c>
      <c r="E403" s="198"/>
      <c r="F403" s="197" t="s">
        <v>76</v>
      </c>
      <c r="G403" s="20">
        <v>106.578</v>
      </c>
      <c r="H403" s="20">
        <v>0</v>
      </c>
      <c r="I403" s="29"/>
      <c r="J403" s="17" t="s">
        <v>114</v>
      </c>
      <c r="K403" s="17">
        <v>458029028</v>
      </c>
      <c r="L403" s="78"/>
    </row>
    <row r="404" spans="1:12" s="60" customFormat="1" ht="15" customHeight="1">
      <c r="A404" s="175"/>
      <c r="B404" s="216"/>
      <c r="C404" s="197"/>
      <c r="D404" s="197"/>
      <c r="E404" s="198"/>
      <c r="F404" s="197"/>
      <c r="G404" s="20">
        <v>959.19</v>
      </c>
      <c r="H404" s="20">
        <v>0</v>
      </c>
      <c r="I404" s="29"/>
      <c r="J404" s="17" t="s">
        <v>115</v>
      </c>
      <c r="K404" s="17">
        <v>458029032</v>
      </c>
      <c r="L404" s="78"/>
    </row>
    <row r="405" spans="1:12" s="60" customFormat="1" ht="25.5">
      <c r="A405" s="25" t="s">
        <v>459</v>
      </c>
      <c r="B405" s="17" t="s">
        <v>58</v>
      </c>
      <c r="C405" s="126" t="s">
        <v>1</v>
      </c>
      <c r="D405" s="126" t="s">
        <v>21</v>
      </c>
      <c r="E405" s="198"/>
      <c r="F405" s="126" t="s">
        <v>76</v>
      </c>
      <c r="G405" s="20">
        <v>0</v>
      </c>
      <c r="H405" s="20">
        <v>277.89519999999999</v>
      </c>
      <c r="I405" s="20">
        <v>216.89230000000001</v>
      </c>
      <c r="J405" s="17" t="s">
        <v>114</v>
      </c>
      <c r="K405" s="17">
        <v>458029028</v>
      </c>
      <c r="L405" s="78"/>
    </row>
    <row r="406" spans="1:12" s="60" customFormat="1" ht="25.5">
      <c r="A406" s="25" t="s">
        <v>461</v>
      </c>
      <c r="B406" s="17" t="s">
        <v>59</v>
      </c>
      <c r="C406" s="126" t="s">
        <v>1</v>
      </c>
      <c r="D406" s="126" t="s">
        <v>21</v>
      </c>
      <c r="E406" s="198"/>
      <c r="F406" s="126" t="s">
        <v>76</v>
      </c>
      <c r="G406" s="20">
        <v>0</v>
      </c>
      <c r="H406" s="20">
        <v>76.351799999999997</v>
      </c>
      <c r="I406" s="20">
        <v>76.351799999999997</v>
      </c>
      <c r="J406" s="17" t="s">
        <v>114</v>
      </c>
      <c r="K406" s="17">
        <v>458029028</v>
      </c>
      <c r="L406" s="78"/>
    </row>
    <row r="407" spans="1:12" s="60" customFormat="1" ht="25.5">
      <c r="A407" s="25" t="s">
        <v>464</v>
      </c>
      <c r="B407" s="17" t="s">
        <v>60</v>
      </c>
      <c r="C407" s="126" t="s">
        <v>1</v>
      </c>
      <c r="D407" s="126" t="s">
        <v>21</v>
      </c>
      <c r="E407" s="198"/>
      <c r="F407" s="126" t="s">
        <v>76</v>
      </c>
      <c r="G407" s="20">
        <v>0</v>
      </c>
      <c r="H407" s="20">
        <v>60.337699999999998</v>
      </c>
      <c r="I407" s="20">
        <v>59.619199999999999</v>
      </c>
      <c r="J407" s="17" t="s">
        <v>114</v>
      </c>
      <c r="K407" s="17">
        <v>458029028</v>
      </c>
      <c r="L407" s="78"/>
    </row>
    <row r="408" spans="1:12" s="60" customFormat="1" ht="33.75" customHeight="1">
      <c r="A408" s="134"/>
      <c r="B408" s="150" t="s">
        <v>48</v>
      </c>
      <c r="C408" s="19"/>
      <c r="D408" s="19"/>
      <c r="E408" s="198"/>
      <c r="F408" s="19"/>
      <c r="G408" s="21"/>
      <c r="H408" s="21"/>
      <c r="I408" s="37"/>
      <c r="J408" s="18"/>
      <c r="K408" s="18"/>
      <c r="L408" s="78"/>
    </row>
    <row r="409" spans="1:12" s="60" customFormat="1" ht="45" customHeight="1">
      <c r="A409" s="174" t="s">
        <v>607</v>
      </c>
      <c r="B409" s="216" t="s">
        <v>460</v>
      </c>
      <c r="C409" s="197" t="s">
        <v>1</v>
      </c>
      <c r="D409" s="197" t="s">
        <v>21</v>
      </c>
      <c r="E409" s="198"/>
      <c r="F409" s="197" t="s">
        <v>171</v>
      </c>
      <c r="G409" s="39">
        <v>1000</v>
      </c>
      <c r="H409" s="39">
        <v>1000</v>
      </c>
      <c r="I409" s="39">
        <v>1000</v>
      </c>
      <c r="J409" s="17" t="s">
        <v>24</v>
      </c>
      <c r="K409" s="17">
        <v>458065011</v>
      </c>
      <c r="L409" s="78"/>
    </row>
    <row r="410" spans="1:12" s="60" customFormat="1" ht="24.75" customHeight="1">
      <c r="A410" s="175"/>
      <c r="B410" s="216"/>
      <c r="C410" s="197"/>
      <c r="D410" s="197"/>
      <c r="E410" s="198"/>
      <c r="F410" s="197"/>
      <c r="G410" s="39">
        <v>111.111</v>
      </c>
      <c r="H410" s="39">
        <v>111.111</v>
      </c>
      <c r="I410" s="39">
        <v>111.111</v>
      </c>
      <c r="J410" s="17" t="s">
        <v>114</v>
      </c>
      <c r="K410" s="17">
        <v>458065028</v>
      </c>
      <c r="L410" s="78"/>
    </row>
    <row r="411" spans="1:12" s="60" customFormat="1" ht="48" customHeight="1">
      <c r="A411" s="25" t="s">
        <v>608</v>
      </c>
      <c r="B411" s="17" t="s">
        <v>462</v>
      </c>
      <c r="C411" s="19" t="s">
        <v>1</v>
      </c>
      <c r="D411" s="19" t="s">
        <v>21</v>
      </c>
      <c r="E411" s="198"/>
      <c r="F411" s="19" t="s">
        <v>76</v>
      </c>
      <c r="G411" s="20">
        <v>105.754</v>
      </c>
      <c r="H411" s="20">
        <v>105.754</v>
      </c>
      <c r="I411" s="20">
        <v>105.754</v>
      </c>
      <c r="J411" s="17" t="s">
        <v>114</v>
      </c>
      <c r="K411" s="17">
        <v>458065028</v>
      </c>
      <c r="L411" s="78"/>
    </row>
    <row r="412" spans="1:12" s="60" customFormat="1" ht="24.75" customHeight="1">
      <c r="A412" s="174" t="s">
        <v>609</v>
      </c>
      <c r="B412" s="216" t="s">
        <v>458</v>
      </c>
      <c r="C412" s="197" t="s">
        <v>1</v>
      </c>
      <c r="D412" s="197" t="s">
        <v>21</v>
      </c>
      <c r="E412" s="198"/>
      <c r="F412" s="197" t="s">
        <v>76</v>
      </c>
      <c r="G412" s="20">
        <v>0</v>
      </c>
      <c r="H412" s="20">
        <v>106.578</v>
      </c>
      <c r="I412" s="20">
        <v>106.578</v>
      </c>
      <c r="J412" s="17" t="s">
        <v>114</v>
      </c>
      <c r="K412" s="17">
        <v>458065028</v>
      </c>
      <c r="L412" s="78"/>
    </row>
    <row r="413" spans="1:12" s="60" customFormat="1" ht="19.5" customHeight="1">
      <c r="A413" s="175"/>
      <c r="B413" s="216"/>
      <c r="C413" s="197"/>
      <c r="D413" s="197"/>
      <c r="E413" s="198"/>
      <c r="F413" s="197"/>
      <c r="G413" s="20">
        <v>0</v>
      </c>
      <c r="H413" s="20">
        <v>959.19</v>
      </c>
      <c r="I413" s="20">
        <v>959.19</v>
      </c>
      <c r="J413" s="17" t="s">
        <v>115</v>
      </c>
      <c r="K413" s="17">
        <v>458065032</v>
      </c>
      <c r="L413" s="78"/>
    </row>
    <row r="414" spans="1:12" s="60" customFormat="1" ht="15" customHeight="1">
      <c r="A414" s="174" t="s">
        <v>610</v>
      </c>
      <c r="B414" s="216" t="s">
        <v>49</v>
      </c>
      <c r="C414" s="197" t="s">
        <v>1</v>
      </c>
      <c r="D414" s="197" t="s">
        <v>21</v>
      </c>
      <c r="E414" s="198"/>
      <c r="F414" s="176" t="s">
        <v>76</v>
      </c>
      <c r="G414" s="149">
        <v>0</v>
      </c>
      <c r="H414" s="20">
        <v>15.853999999999999</v>
      </c>
      <c r="I414" s="20">
        <v>15.853999999999999</v>
      </c>
      <c r="J414" s="17" t="s">
        <v>114</v>
      </c>
      <c r="K414" s="17">
        <v>458065028</v>
      </c>
      <c r="L414" s="78"/>
    </row>
    <row r="415" spans="1:12" s="60" customFormat="1" ht="19.5" customHeight="1">
      <c r="A415" s="175"/>
      <c r="B415" s="216"/>
      <c r="C415" s="197"/>
      <c r="D415" s="197"/>
      <c r="E415" s="177"/>
      <c r="F415" s="177"/>
      <c r="G415" s="149">
        <v>0</v>
      </c>
      <c r="H415" s="20">
        <v>142.68899999999999</v>
      </c>
      <c r="I415" s="20">
        <v>142.68899999999999</v>
      </c>
      <c r="J415" s="17" t="s">
        <v>115</v>
      </c>
      <c r="K415" s="17">
        <v>458065032</v>
      </c>
      <c r="L415" s="78"/>
    </row>
    <row r="416" spans="1:12" s="60" customFormat="1" ht="29.25" customHeight="1">
      <c r="A416" s="48"/>
      <c r="B416" s="151" t="s">
        <v>463</v>
      </c>
      <c r="C416" s="19"/>
      <c r="D416" s="19"/>
      <c r="E416" s="176" t="s">
        <v>456</v>
      </c>
      <c r="F416" s="19"/>
      <c r="G416" s="70"/>
      <c r="H416" s="21"/>
      <c r="I416" s="37"/>
      <c r="J416" s="18"/>
      <c r="K416" s="18"/>
      <c r="L416" s="78"/>
    </row>
    <row r="417" spans="1:12" s="60" customFormat="1" ht="63.75">
      <c r="A417" s="157" t="s">
        <v>611</v>
      </c>
      <c r="B417" s="173" t="s">
        <v>465</v>
      </c>
      <c r="C417" s="19" t="s">
        <v>1</v>
      </c>
      <c r="D417" s="19" t="s">
        <v>466</v>
      </c>
      <c r="E417" s="177"/>
      <c r="F417" s="19" t="s">
        <v>79</v>
      </c>
      <c r="G417" s="203" t="s">
        <v>467</v>
      </c>
      <c r="H417" s="203"/>
      <c r="I417" s="20">
        <v>18</v>
      </c>
      <c r="J417" s="61"/>
      <c r="K417" s="47"/>
      <c r="L417" s="82" t="s">
        <v>630</v>
      </c>
    </row>
    <row r="418" spans="1:12" s="62" customFormat="1" ht="15" customHeight="1">
      <c r="A418" s="23"/>
      <c r="B418" s="23" t="s">
        <v>37</v>
      </c>
      <c r="C418" s="193" t="s">
        <v>1</v>
      </c>
      <c r="D418" s="154"/>
      <c r="E418" s="154"/>
      <c r="F418" s="23"/>
      <c r="G418" s="29">
        <f>SUM(G419:G422)</f>
        <v>2282.6330000000003</v>
      </c>
      <c r="H418" s="29">
        <f t="shared" ref="H418:I418" si="71">SUM(H419:H422)</f>
        <v>2855.7606999999998</v>
      </c>
      <c r="I418" s="29">
        <f t="shared" si="71"/>
        <v>2812.0392999999999</v>
      </c>
      <c r="J418" s="45"/>
      <c r="K418" s="45"/>
      <c r="L418" s="86"/>
    </row>
    <row r="419" spans="1:12" s="62" customFormat="1" ht="15" customHeight="1">
      <c r="A419" s="23"/>
      <c r="B419" s="23" t="s">
        <v>124</v>
      </c>
      <c r="C419" s="191"/>
      <c r="D419" s="156"/>
      <c r="E419" s="156"/>
      <c r="F419" s="23"/>
      <c r="G419" s="29">
        <f>G404+G413+G415</f>
        <v>959.19</v>
      </c>
      <c r="H419" s="29">
        <f t="shared" ref="H419:I419" si="72">H404+H413+H415</f>
        <v>1101.8790000000001</v>
      </c>
      <c r="I419" s="29">
        <f t="shared" si="72"/>
        <v>1101.8790000000001</v>
      </c>
      <c r="J419" s="45"/>
      <c r="K419" s="45"/>
      <c r="L419" s="86"/>
    </row>
    <row r="420" spans="1:12" s="60" customFormat="1" ht="15" customHeight="1">
      <c r="A420" s="17"/>
      <c r="B420" s="23" t="s">
        <v>6</v>
      </c>
      <c r="C420" s="191"/>
      <c r="D420" s="156"/>
      <c r="E420" s="156"/>
      <c r="F420" s="17"/>
      <c r="G420" s="29">
        <f>G409</f>
        <v>1000</v>
      </c>
      <c r="H420" s="29">
        <f t="shared" ref="H420:I420" si="73">H409</f>
        <v>1000</v>
      </c>
      <c r="I420" s="29">
        <f t="shared" si="73"/>
        <v>1000</v>
      </c>
      <c r="J420" s="18"/>
      <c r="K420" s="18"/>
      <c r="L420" s="78"/>
    </row>
    <row r="421" spans="1:12" s="60" customFormat="1" ht="15" customHeight="1">
      <c r="A421" s="17"/>
      <c r="B421" s="23" t="s">
        <v>125</v>
      </c>
      <c r="C421" s="191"/>
      <c r="D421" s="155"/>
      <c r="E421" s="155"/>
      <c r="F421" s="17"/>
      <c r="G421" s="29">
        <f>G403+G405+G406+G407+G410+G411+G412+G414</f>
        <v>323.44300000000004</v>
      </c>
      <c r="H421" s="29">
        <f t="shared" ref="H421:I421" si="74">H403+H405+H406+H407+H410+H411+H412+H414</f>
        <v>753.88170000000002</v>
      </c>
      <c r="I421" s="29">
        <f t="shared" si="74"/>
        <v>692.16030000000001</v>
      </c>
      <c r="J421" s="18"/>
      <c r="K421" s="18"/>
      <c r="L421" s="78"/>
    </row>
    <row r="422" spans="1:12" s="60" customFormat="1" ht="15" customHeight="1">
      <c r="A422" s="17"/>
      <c r="B422" s="23" t="s">
        <v>631</v>
      </c>
      <c r="C422" s="192"/>
      <c r="D422" s="153"/>
      <c r="E422" s="153"/>
      <c r="F422" s="17"/>
      <c r="G422" s="29">
        <v>0</v>
      </c>
      <c r="H422" s="29">
        <v>0</v>
      </c>
      <c r="I422" s="29">
        <f>I417</f>
        <v>18</v>
      </c>
      <c r="J422" s="18"/>
      <c r="K422" s="18"/>
      <c r="L422" s="78"/>
    </row>
    <row r="423" spans="1:12" s="60" customFormat="1" ht="15" customHeight="1">
      <c r="A423" s="212"/>
      <c r="B423" s="213"/>
      <c r="C423" s="213"/>
      <c r="D423" s="213"/>
      <c r="E423" s="213"/>
      <c r="F423" s="213"/>
      <c r="G423" s="213"/>
      <c r="H423" s="213"/>
      <c r="I423" s="213"/>
      <c r="J423" s="213"/>
      <c r="K423" s="214"/>
      <c r="L423" s="78"/>
    </row>
    <row r="424" spans="1:12" s="15" customFormat="1" ht="15" customHeight="1">
      <c r="A424" s="17"/>
      <c r="B424" s="187" t="s">
        <v>468</v>
      </c>
      <c r="C424" s="188"/>
      <c r="D424" s="188"/>
      <c r="E424" s="188"/>
      <c r="F424" s="188"/>
      <c r="G424" s="188"/>
      <c r="H424" s="188"/>
      <c r="I424" s="188"/>
      <c r="J424" s="188"/>
      <c r="K424" s="189"/>
      <c r="L424" s="82"/>
    </row>
    <row r="425" spans="1:12" s="15" customFormat="1" ht="28.5" customHeight="1">
      <c r="A425" s="17"/>
      <c r="B425" s="187" t="s">
        <v>469</v>
      </c>
      <c r="C425" s="188"/>
      <c r="D425" s="188"/>
      <c r="E425" s="188"/>
      <c r="F425" s="188"/>
      <c r="G425" s="188"/>
      <c r="H425" s="188"/>
      <c r="I425" s="188"/>
      <c r="J425" s="188"/>
      <c r="K425" s="189"/>
      <c r="L425" s="82"/>
    </row>
    <row r="426" spans="1:12" s="15" customFormat="1" ht="15" customHeight="1">
      <c r="A426" s="17"/>
      <c r="B426" s="187" t="s">
        <v>71</v>
      </c>
      <c r="C426" s="188"/>
      <c r="D426" s="188"/>
      <c r="E426" s="188"/>
      <c r="F426" s="188"/>
      <c r="G426" s="188"/>
      <c r="H426" s="188"/>
      <c r="I426" s="188"/>
      <c r="J426" s="188"/>
      <c r="K426" s="189"/>
      <c r="L426" s="82"/>
    </row>
    <row r="427" spans="1:12" s="60" customFormat="1" ht="106.5" customHeight="1">
      <c r="A427" s="19">
        <v>8</v>
      </c>
      <c r="B427" s="17" t="s">
        <v>470</v>
      </c>
      <c r="C427" s="19" t="s">
        <v>20</v>
      </c>
      <c r="D427" s="19" t="s">
        <v>455</v>
      </c>
      <c r="E427" s="19" t="s">
        <v>121</v>
      </c>
      <c r="F427" s="19" t="s">
        <v>79</v>
      </c>
      <c r="G427" s="39">
        <v>93</v>
      </c>
      <c r="H427" s="39">
        <v>93</v>
      </c>
      <c r="I427" s="39">
        <f>(378.1+28.3)/417.1*100</f>
        <v>97.434667945336855</v>
      </c>
      <c r="J427" s="18"/>
      <c r="K427" s="18"/>
      <c r="L427" s="82" t="s">
        <v>616</v>
      </c>
    </row>
    <row r="428" spans="1:12" s="15" customFormat="1" ht="15" customHeight="1">
      <c r="A428" s="17"/>
      <c r="B428" s="187" t="s">
        <v>81</v>
      </c>
      <c r="C428" s="188"/>
      <c r="D428" s="188"/>
      <c r="E428" s="188"/>
      <c r="F428" s="189"/>
      <c r="G428" s="17"/>
      <c r="H428" s="29"/>
      <c r="I428" s="29"/>
      <c r="J428" s="17"/>
      <c r="K428" s="17"/>
      <c r="L428" s="82"/>
    </row>
    <row r="429" spans="1:12" s="60" customFormat="1" ht="29.25" customHeight="1">
      <c r="A429" s="209"/>
      <c r="B429" s="148" t="s">
        <v>471</v>
      </c>
      <c r="C429" s="181" t="s">
        <v>1</v>
      </c>
      <c r="D429" s="131"/>
      <c r="E429" s="131"/>
      <c r="F429" s="193"/>
      <c r="G429" s="29">
        <f t="shared" ref="G429:I429" si="75">SUM(G430:G431)</f>
        <v>422.346</v>
      </c>
      <c r="H429" s="29">
        <f t="shared" si="75"/>
        <v>55.595799999999997</v>
      </c>
      <c r="I429" s="29">
        <f t="shared" si="75"/>
        <v>52.369300000000003</v>
      </c>
      <c r="J429" s="18"/>
      <c r="K429" s="18"/>
      <c r="L429" s="78"/>
    </row>
    <row r="430" spans="1:12" s="60" customFormat="1" ht="15" customHeight="1">
      <c r="A430" s="210"/>
      <c r="B430" s="235" t="s">
        <v>137</v>
      </c>
      <c r="C430" s="182"/>
      <c r="D430" s="132"/>
      <c r="E430" s="132"/>
      <c r="F430" s="191"/>
      <c r="G430" s="29">
        <f>G432+G433+G434+G436+G438+G440</f>
        <v>413.411</v>
      </c>
      <c r="H430" s="29">
        <f t="shared" ref="H430:I430" si="76">H432+H433+H434+H436+H438+H440</f>
        <v>46.768099999999997</v>
      </c>
      <c r="I430" s="29">
        <f t="shared" si="76"/>
        <v>46.768000000000001</v>
      </c>
      <c r="J430" s="23" t="s">
        <v>114</v>
      </c>
      <c r="K430" s="23">
        <v>458022028</v>
      </c>
      <c r="L430" s="78"/>
    </row>
    <row r="431" spans="1:12" s="60" customFormat="1" ht="15" customHeight="1">
      <c r="A431" s="211"/>
      <c r="B431" s="235"/>
      <c r="C431" s="183"/>
      <c r="D431" s="133"/>
      <c r="E431" s="133"/>
      <c r="F431" s="192"/>
      <c r="G431" s="29">
        <f>G435+G437+G439+G441</f>
        <v>8.9350000000000005</v>
      </c>
      <c r="H431" s="29">
        <f t="shared" ref="H431:I431" si="77">H435+H437+H439+H441</f>
        <v>8.8277000000000001</v>
      </c>
      <c r="I431" s="29">
        <f t="shared" si="77"/>
        <v>5.6013000000000002</v>
      </c>
      <c r="J431" s="23" t="s">
        <v>138</v>
      </c>
      <c r="K431" s="23">
        <v>458022015</v>
      </c>
      <c r="L431" s="78"/>
    </row>
    <row r="432" spans="1:12" s="60" customFormat="1" ht="25.5">
      <c r="A432" s="25" t="s">
        <v>472</v>
      </c>
      <c r="B432" s="111" t="s">
        <v>473</v>
      </c>
      <c r="C432" s="126" t="s">
        <v>1</v>
      </c>
      <c r="D432" s="126" t="s">
        <v>21</v>
      </c>
      <c r="E432" s="126"/>
      <c r="F432" s="126" t="s">
        <v>76</v>
      </c>
      <c r="G432" s="39">
        <v>113.411</v>
      </c>
      <c r="H432" s="39">
        <v>46.768099999999997</v>
      </c>
      <c r="I432" s="39">
        <v>46.768000000000001</v>
      </c>
      <c r="J432" s="17" t="s">
        <v>114</v>
      </c>
      <c r="K432" s="17">
        <v>458022028</v>
      </c>
      <c r="L432" s="82" t="s">
        <v>557</v>
      </c>
    </row>
    <row r="433" spans="1:12" s="60" customFormat="1" ht="25.5">
      <c r="A433" s="25" t="s">
        <v>474</v>
      </c>
      <c r="B433" s="111" t="s">
        <v>475</v>
      </c>
      <c r="C433" s="126" t="s">
        <v>1</v>
      </c>
      <c r="D433" s="126" t="s">
        <v>21</v>
      </c>
      <c r="E433" s="126"/>
      <c r="F433" s="126" t="s">
        <v>88</v>
      </c>
      <c r="G433" s="39">
        <v>300</v>
      </c>
      <c r="H433" s="39">
        <v>0</v>
      </c>
      <c r="I433" s="39"/>
      <c r="J433" s="17" t="s">
        <v>114</v>
      </c>
      <c r="K433" s="17">
        <v>458022028</v>
      </c>
      <c r="L433" s="78"/>
    </row>
    <row r="434" spans="1:12" s="60" customFormat="1" ht="25.5" customHeight="1">
      <c r="A434" s="174" t="s">
        <v>476</v>
      </c>
      <c r="B434" s="178" t="s">
        <v>477</v>
      </c>
      <c r="C434" s="176" t="s">
        <v>1</v>
      </c>
      <c r="D434" s="176" t="s">
        <v>21</v>
      </c>
      <c r="E434" s="122"/>
      <c r="F434" s="176" t="s">
        <v>88</v>
      </c>
      <c r="G434" s="39"/>
      <c r="H434" s="39"/>
      <c r="I434" s="39"/>
      <c r="J434" s="17" t="s">
        <v>114</v>
      </c>
      <c r="K434" s="17">
        <v>458022028</v>
      </c>
      <c r="L434" s="78"/>
    </row>
    <row r="435" spans="1:12" s="60" customFormat="1" ht="12.75">
      <c r="A435" s="175"/>
      <c r="B435" s="179"/>
      <c r="C435" s="177"/>
      <c r="D435" s="177"/>
      <c r="E435" s="123"/>
      <c r="F435" s="177"/>
      <c r="G435" s="39">
        <v>2.5569999999999999</v>
      </c>
      <c r="H435" s="39">
        <v>2.7147000000000001</v>
      </c>
      <c r="I435" s="39">
        <v>1.4742599999999999</v>
      </c>
      <c r="J435" s="17" t="s">
        <v>138</v>
      </c>
      <c r="K435" s="17">
        <v>458022015</v>
      </c>
      <c r="L435" s="78"/>
    </row>
    <row r="436" spans="1:12" s="60" customFormat="1" ht="12.75">
      <c r="A436" s="174" t="s">
        <v>478</v>
      </c>
      <c r="B436" s="178" t="s">
        <v>479</v>
      </c>
      <c r="C436" s="176" t="s">
        <v>1</v>
      </c>
      <c r="D436" s="176" t="s">
        <v>21</v>
      </c>
      <c r="E436" s="122"/>
      <c r="F436" s="176" t="s">
        <v>77</v>
      </c>
      <c r="G436" s="39"/>
      <c r="H436" s="39"/>
      <c r="I436" s="39"/>
      <c r="J436" s="17" t="s">
        <v>114</v>
      </c>
      <c r="K436" s="17">
        <v>458022028</v>
      </c>
      <c r="L436" s="78"/>
    </row>
    <row r="437" spans="1:12" s="60" customFormat="1" ht="12.75">
      <c r="A437" s="175"/>
      <c r="B437" s="179"/>
      <c r="C437" s="177"/>
      <c r="D437" s="177"/>
      <c r="E437" s="123"/>
      <c r="F437" s="177"/>
      <c r="G437" s="39">
        <v>1.7949999999999999</v>
      </c>
      <c r="H437" s="39">
        <v>1.1792</v>
      </c>
      <c r="I437" s="39">
        <v>1.1794</v>
      </c>
      <c r="J437" s="17" t="s">
        <v>138</v>
      </c>
      <c r="K437" s="17">
        <v>458022015</v>
      </c>
      <c r="L437" s="78"/>
    </row>
    <row r="438" spans="1:12" s="60" customFormat="1" ht="15.75" customHeight="1">
      <c r="A438" s="174" t="s">
        <v>480</v>
      </c>
      <c r="B438" s="178" t="s">
        <v>55</v>
      </c>
      <c r="C438" s="176" t="s">
        <v>1</v>
      </c>
      <c r="D438" s="176" t="s">
        <v>21</v>
      </c>
      <c r="E438" s="122"/>
      <c r="F438" s="176" t="s">
        <v>88</v>
      </c>
      <c r="G438" s="39"/>
      <c r="H438" s="39"/>
      <c r="I438" s="39"/>
      <c r="J438" s="17" t="s">
        <v>114</v>
      </c>
      <c r="K438" s="17">
        <v>458022028</v>
      </c>
      <c r="L438" s="78"/>
    </row>
    <row r="439" spans="1:12" s="60" customFormat="1" ht="12.75">
      <c r="A439" s="175"/>
      <c r="B439" s="179"/>
      <c r="C439" s="177"/>
      <c r="D439" s="177"/>
      <c r="E439" s="123"/>
      <c r="F439" s="177"/>
      <c r="G439" s="39">
        <v>2.8239999999999998</v>
      </c>
      <c r="H439" s="39">
        <v>3.1383999999999999</v>
      </c>
      <c r="I439" s="39">
        <v>1.75858</v>
      </c>
      <c r="J439" s="17" t="s">
        <v>138</v>
      </c>
      <c r="K439" s="17">
        <v>458022015</v>
      </c>
      <c r="L439" s="78"/>
    </row>
    <row r="440" spans="1:12" s="60" customFormat="1" ht="16.5" customHeight="1">
      <c r="A440" s="174" t="s">
        <v>481</v>
      </c>
      <c r="B440" s="178" t="s">
        <v>56</v>
      </c>
      <c r="C440" s="176" t="s">
        <v>1</v>
      </c>
      <c r="D440" s="176" t="s">
        <v>21</v>
      </c>
      <c r="E440" s="122"/>
      <c r="F440" s="176" t="s">
        <v>77</v>
      </c>
      <c r="G440" s="39"/>
      <c r="H440" s="39"/>
      <c r="I440" s="39"/>
      <c r="J440" s="17" t="s">
        <v>114</v>
      </c>
      <c r="K440" s="17">
        <v>458022028</v>
      </c>
      <c r="L440" s="78"/>
    </row>
    <row r="441" spans="1:12" s="60" customFormat="1" ht="15" customHeight="1">
      <c r="A441" s="175"/>
      <c r="B441" s="179"/>
      <c r="C441" s="177"/>
      <c r="D441" s="177"/>
      <c r="E441" s="123"/>
      <c r="F441" s="177"/>
      <c r="G441" s="39">
        <v>1.7589999999999999</v>
      </c>
      <c r="H441" s="39">
        <v>1.7954000000000001</v>
      </c>
      <c r="I441" s="39">
        <v>1.18906</v>
      </c>
      <c r="J441" s="17" t="s">
        <v>138</v>
      </c>
      <c r="K441" s="17">
        <v>458022015</v>
      </c>
      <c r="L441" s="78"/>
    </row>
    <row r="442" spans="1:12" s="60" customFormat="1" ht="15" customHeight="1">
      <c r="A442" s="48"/>
      <c r="B442" s="41"/>
      <c r="C442" s="41"/>
      <c r="D442" s="41"/>
      <c r="E442" s="41"/>
      <c r="F442" s="41"/>
      <c r="G442" s="37"/>
      <c r="H442" s="37"/>
      <c r="I442" s="37"/>
      <c r="J442" s="18"/>
      <c r="K442" s="18"/>
      <c r="L442" s="78"/>
    </row>
    <row r="443" spans="1:12" s="60" customFormat="1" ht="27.75" customHeight="1">
      <c r="A443" s="174" t="s">
        <v>482</v>
      </c>
      <c r="B443" s="178" t="s">
        <v>483</v>
      </c>
      <c r="C443" s="176" t="s">
        <v>1</v>
      </c>
      <c r="D443" s="176" t="s">
        <v>484</v>
      </c>
      <c r="E443" s="176"/>
      <c r="F443" s="176" t="s">
        <v>76</v>
      </c>
      <c r="G443" s="20">
        <f>57.4+332.7</f>
        <v>390.09999999999997</v>
      </c>
      <c r="H443" s="20">
        <f>1733.7141+1056.27</f>
        <v>2789.9840999999997</v>
      </c>
      <c r="I443" s="20">
        <f>57.4+577.269992+479+561.7714+439.00764+675.535</f>
        <v>2789.9840319999998</v>
      </c>
      <c r="J443" s="17" t="s">
        <v>114</v>
      </c>
      <c r="K443" s="17">
        <v>458023028</v>
      </c>
      <c r="L443" s="78"/>
    </row>
    <row r="444" spans="1:12" s="60" customFormat="1" ht="12.75">
      <c r="A444" s="175"/>
      <c r="B444" s="179"/>
      <c r="C444" s="177"/>
      <c r="D444" s="177"/>
      <c r="E444" s="177"/>
      <c r="F444" s="177"/>
      <c r="G444" s="20">
        <v>0</v>
      </c>
      <c r="H444" s="20">
        <v>1711.614</v>
      </c>
      <c r="I444" s="20">
        <f>0.935+2.065+2.58669+60.362+468.6286+47.2084+608.04233+521.786</f>
        <v>1711.61402</v>
      </c>
      <c r="J444" s="17" t="s">
        <v>138</v>
      </c>
      <c r="K444" s="17">
        <v>458023015</v>
      </c>
      <c r="L444" s="78"/>
    </row>
    <row r="445" spans="1:12" s="62" customFormat="1" ht="15" customHeight="1">
      <c r="A445" s="45"/>
      <c r="B445" s="23" t="s">
        <v>35</v>
      </c>
      <c r="C445" s="193" t="s">
        <v>1</v>
      </c>
      <c r="D445" s="143"/>
      <c r="E445" s="143"/>
      <c r="F445" s="23"/>
      <c r="G445" s="29">
        <f>SUM(G446:G447)</f>
        <v>812.44599999999991</v>
      </c>
      <c r="H445" s="29">
        <f>SUM(H446:H447)</f>
        <v>2845.5798999999993</v>
      </c>
      <c r="I445" s="29">
        <f>SUM(I446:I447)</f>
        <v>2842.3533319999997</v>
      </c>
      <c r="J445" s="45"/>
      <c r="K445" s="45"/>
      <c r="L445" s="86"/>
    </row>
    <row r="446" spans="1:12" s="60" customFormat="1" ht="15" customHeight="1">
      <c r="A446" s="18"/>
      <c r="B446" s="23" t="s">
        <v>125</v>
      </c>
      <c r="C446" s="191"/>
      <c r="D446" s="141"/>
      <c r="E446" s="141"/>
      <c r="F446" s="17"/>
      <c r="G446" s="29">
        <f>G430+G443</f>
        <v>803.51099999999997</v>
      </c>
      <c r="H446" s="29">
        <f>H430+H443</f>
        <v>2836.7521999999994</v>
      </c>
      <c r="I446" s="29">
        <f>I430+I443</f>
        <v>2836.7520319999999</v>
      </c>
      <c r="J446" s="18"/>
      <c r="K446" s="18"/>
      <c r="L446" s="78"/>
    </row>
    <row r="447" spans="1:12" s="60" customFormat="1" ht="15" customHeight="1">
      <c r="A447" s="18"/>
      <c r="B447" s="23" t="s">
        <v>450</v>
      </c>
      <c r="C447" s="192"/>
      <c r="D447" s="142"/>
      <c r="E447" s="142"/>
      <c r="F447" s="17"/>
      <c r="G447" s="29">
        <f>G431</f>
        <v>8.9350000000000005</v>
      </c>
      <c r="H447" s="29">
        <f>H431</f>
        <v>8.8277000000000001</v>
      </c>
      <c r="I447" s="29">
        <f>I431</f>
        <v>5.6013000000000002</v>
      </c>
      <c r="J447" s="18"/>
      <c r="K447" s="18"/>
      <c r="L447" s="78"/>
    </row>
    <row r="448" spans="1:12" s="60" customFormat="1" ht="15" customHeight="1">
      <c r="A448" s="18"/>
      <c r="B448" s="45"/>
      <c r="C448" s="18"/>
      <c r="D448" s="18"/>
      <c r="E448" s="18"/>
      <c r="F448" s="18"/>
      <c r="G448" s="18"/>
      <c r="H448" s="37"/>
      <c r="I448" s="37"/>
      <c r="J448" s="18"/>
      <c r="K448" s="18"/>
      <c r="L448" s="78"/>
    </row>
    <row r="449" spans="1:12" s="15" customFormat="1" ht="15" customHeight="1">
      <c r="A449" s="17"/>
      <c r="B449" s="187" t="s">
        <v>485</v>
      </c>
      <c r="C449" s="188"/>
      <c r="D449" s="188"/>
      <c r="E449" s="188"/>
      <c r="F449" s="188"/>
      <c r="G449" s="188"/>
      <c r="H449" s="188"/>
      <c r="I449" s="188"/>
      <c r="J449" s="188"/>
      <c r="K449" s="189"/>
      <c r="L449" s="82"/>
    </row>
    <row r="450" spans="1:12" s="15" customFormat="1" ht="28.5" customHeight="1">
      <c r="A450" s="17"/>
      <c r="B450" s="187" t="s">
        <v>469</v>
      </c>
      <c r="C450" s="188"/>
      <c r="D450" s="188"/>
      <c r="E450" s="188"/>
      <c r="F450" s="188"/>
      <c r="G450" s="188"/>
      <c r="H450" s="188"/>
      <c r="I450" s="188"/>
      <c r="J450" s="188"/>
      <c r="K450" s="189"/>
      <c r="L450" s="82"/>
    </row>
    <row r="451" spans="1:12" s="15" customFormat="1" ht="15" customHeight="1">
      <c r="A451" s="17"/>
      <c r="B451" s="187" t="s">
        <v>71</v>
      </c>
      <c r="C451" s="188"/>
      <c r="D451" s="188"/>
      <c r="E451" s="188"/>
      <c r="F451" s="188"/>
      <c r="G451" s="188"/>
      <c r="H451" s="188"/>
      <c r="I451" s="188"/>
      <c r="J451" s="188"/>
      <c r="K451" s="189"/>
      <c r="L451" s="82"/>
    </row>
    <row r="452" spans="1:12" s="15" customFormat="1" ht="116.25" customHeight="1">
      <c r="A452" s="19">
        <v>9</v>
      </c>
      <c r="B452" s="17" t="s">
        <v>486</v>
      </c>
      <c r="C452" s="19" t="s">
        <v>20</v>
      </c>
      <c r="D452" s="19" t="s">
        <v>455</v>
      </c>
      <c r="E452" s="19" t="s">
        <v>121</v>
      </c>
      <c r="F452" s="19" t="s">
        <v>79</v>
      </c>
      <c r="G452" s="39">
        <v>18</v>
      </c>
      <c r="H452" s="39">
        <v>18</v>
      </c>
      <c r="I452" s="53">
        <f>(5+1640)/61068.6*100</f>
        <v>2.6936920119341199</v>
      </c>
      <c r="J452" s="17"/>
      <c r="K452" s="17"/>
      <c r="L452" s="17" t="s">
        <v>623</v>
      </c>
    </row>
    <row r="453" spans="1:12" s="15" customFormat="1" ht="15" customHeight="1">
      <c r="A453" s="17"/>
      <c r="B453" s="190" t="s">
        <v>81</v>
      </c>
      <c r="C453" s="190"/>
      <c r="D453" s="190"/>
      <c r="E453" s="190"/>
      <c r="F453" s="190"/>
      <c r="G453" s="17"/>
      <c r="H453" s="29"/>
      <c r="I453" s="29"/>
      <c r="J453" s="17"/>
      <c r="K453" s="17"/>
      <c r="L453" s="82"/>
    </row>
    <row r="454" spans="1:12" s="15" customFormat="1" ht="409.5" customHeight="1">
      <c r="A454" s="25" t="s">
        <v>487</v>
      </c>
      <c r="B454" s="17" t="s">
        <v>29</v>
      </c>
      <c r="C454" s="35"/>
      <c r="D454" s="19" t="s">
        <v>455</v>
      </c>
      <c r="E454" s="19" t="s">
        <v>488</v>
      </c>
      <c r="F454" s="19" t="s">
        <v>79</v>
      </c>
      <c r="G454" s="200" t="s">
        <v>489</v>
      </c>
      <c r="H454" s="201"/>
      <c r="I454" s="202"/>
      <c r="J454" s="17"/>
      <c r="K454" s="17"/>
      <c r="L454" s="145" t="s">
        <v>583</v>
      </c>
    </row>
    <row r="455" spans="1:12" s="30" customFormat="1" ht="15" customHeight="1">
      <c r="A455" s="23"/>
      <c r="B455" s="23" t="s">
        <v>34</v>
      </c>
      <c r="C455" s="16" t="s">
        <v>1</v>
      </c>
      <c r="D455" s="16"/>
      <c r="E455" s="16"/>
      <c r="F455" s="23"/>
      <c r="G455" s="29">
        <f>SUM(G454)</f>
        <v>0</v>
      </c>
      <c r="H455" s="29">
        <f>SUM(H454)</f>
        <v>0</v>
      </c>
      <c r="I455" s="29">
        <f>SUM(I454)</f>
        <v>0</v>
      </c>
      <c r="J455" s="23"/>
      <c r="K455" s="23"/>
      <c r="L455" s="87"/>
    </row>
    <row r="456" spans="1:12" s="15" customFormat="1" ht="15" customHeight="1">
      <c r="A456" s="17"/>
      <c r="B456" s="23"/>
      <c r="C456" s="17"/>
      <c r="D456" s="17"/>
      <c r="E456" s="17"/>
      <c r="F456" s="17"/>
      <c r="G456" s="17"/>
      <c r="H456" s="29"/>
      <c r="I456" s="29"/>
      <c r="J456" s="17"/>
      <c r="K456" s="17"/>
      <c r="L456" s="82"/>
    </row>
    <row r="457" spans="1:12" s="15" customFormat="1" ht="15" customHeight="1">
      <c r="A457" s="17"/>
      <c r="B457" s="187" t="s">
        <v>490</v>
      </c>
      <c r="C457" s="188"/>
      <c r="D457" s="188"/>
      <c r="E457" s="188"/>
      <c r="F457" s="188"/>
      <c r="G457" s="188"/>
      <c r="H457" s="188"/>
      <c r="I457" s="188"/>
      <c r="J457" s="188"/>
      <c r="K457" s="189"/>
      <c r="L457" s="82"/>
    </row>
    <row r="458" spans="1:12" s="15" customFormat="1" ht="12.75">
      <c r="A458" s="17"/>
      <c r="B458" s="187" t="s">
        <v>491</v>
      </c>
      <c r="C458" s="188"/>
      <c r="D458" s="188"/>
      <c r="E458" s="188"/>
      <c r="F458" s="188"/>
      <c r="G458" s="188"/>
      <c r="H458" s="188"/>
      <c r="I458" s="188"/>
      <c r="J458" s="188"/>
      <c r="K458" s="189"/>
      <c r="L458" s="82"/>
    </row>
    <row r="459" spans="1:12" s="15" customFormat="1" ht="12.75">
      <c r="A459" s="17"/>
      <c r="B459" s="187" t="s">
        <v>71</v>
      </c>
      <c r="C459" s="188"/>
      <c r="D459" s="188"/>
      <c r="E459" s="188"/>
      <c r="F459" s="188"/>
      <c r="G459" s="188"/>
      <c r="H459" s="188"/>
      <c r="I459" s="188"/>
      <c r="J459" s="188"/>
      <c r="K459" s="189"/>
      <c r="L459" s="82"/>
    </row>
    <row r="460" spans="1:12" s="60" customFormat="1" ht="138.75" customHeight="1">
      <c r="A460" s="19">
        <v>10</v>
      </c>
      <c r="B460" s="17" t="s">
        <v>492</v>
      </c>
      <c r="C460" s="19" t="s">
        <v>20</v>
      </c>
      <c r="D460" s="19" t="s">
        <v>455</v>
      </c>
      <c r="E460" s="19" t="s">
        <v>493</v>
      </c>
      <c r="F460" s="19" t="s">
        <v>79</v>
      </c>
      <c r="G460" s="39">
        <v>66</v>
      </c>
      <c r="H460" s="39">
        <v>66</v>
      </c>
      <c r="I460" s="39">
        <v>66</v>
      </c>
      <c r="J460" s="18"/>
      <c r="K460" s="18"/>
      <c r="L460" s="17" t="s">
        <v>617</v>
      </c>
    </row>
    <row r="461" spans="1:12" s="15" customFormat="1" ht="12.75">
      <c r="A461" s="17"/>
      <c r="B461" s="187" t="s">
        <v>81</v>
      </c>
      <c r="C461" s="188"/>
      <c r="D461" s="188"/>
      <c r="E461" s="188"/>
      <c r="F461" s="189"/>
      <c r="G461" s="17"/>
      <c r="H461" s="29"/>
      <c r="I461" s="29"/>
      <c r="J461" s="17"/>
      <c r="K461" s="17"/>
      <c r="L461" s="82"/>
    </row>
    <row r="462" spans="1:12" s="15" customFormat="1" ht="102">
      <c r="A462" s="25" t="s">
        <v>494</v>
      </c>
      <c r="B462" s="17" t="s">
        <v>26</v>
      </c>
      <c r="C462" s="35"/>
      <c r="D462" s="19" t="s">
        <v>455</v>
      </c>
      <c r="E462" s="35"/>
      <c r="F462" s="19" t="s">
        <v>79</v>
      </c>
      <c r="G462" s="200" t="s">
        <v>22</v>
      </c>
      <c r="H462" s="201"/>
      <c r="I462" s="202"/>
      <c r="J462" s="17"/>
      <c r="K462" s="17"/>
      <c r="L462" s="17" t="s">
        <v>558</v>
      </c>
    </row>
    <row r="463" spans="1:12" s="15" customFormat="1" ht="89.25">
      <c r="A463" s="25" t="s">
        <v>495</v>
      </c>
      <c r="B463" s="17" t="s">
        <v>559</v>
      </c>
      <c r="C463" s="35"/>
      <c r="D463" s="19" t="s">
        <v>455</v>
      </c>
      <c r="E463" s="35"/>
      <c r="F463" s="19" t="s">
        <v>79</v>
      </c>
      <c r="G463" s="200" t="s">
        <v>22</v>
      </c>
      <c r="H463" s="201"/>
      <c r="I463" s="202"/>
      <c r="J463" s="17"/>
      <c r="K463" s="17"/>
      <c r="L463" s="17" t="s">
        <v>560</v>
      </c>
    </row>
    <row r="464" spans="1:12" s="15" customFormat="1" ht="178.5">
      <c r="A464" s="25" t="s">
        <v>496</v>
      </c>
      <c r="B464" s="17" t="s">
        <v>61</v>
      </c>
      <c r="C464" s="35"/>
      <c r="D464" s="19" t="s">
        <v>455</v>
      </c>
      <c r="E464" s="35"/>
      <c r="F464" s="19" t="s">
        <v>79</v>
      </c>
      <c r="G464" s="200" t="s">
        <v>22</v>
      </c>
      <c r="H464" s="201"/>
      <c r="I464" s="202"/>
      <c r="J464" s="17"/>
      <c r="K464" s="17"/>
      <c r="L464" s="17" t="s">
        <v>561</v>
      </c>
    </row>
    <row r="465" spans="1:12" s="15" customFormat="1" ht="51">
      <c r="A465" s="25" t="s">
        <v>497</v>
      </c>
      <c r="B465" s="17" t="s">
        <v>38</v>
      </c>
      <c r="C465" s="35"/>
      <c r="D465" s="19" t="s">
        <v>455</v>
      </c>
      <c r="E465" s="35"/>
      <c r="F465" s="19" t="s">
        <v>79</v>
      </c>
      <c r="G465" s="200" t="s">
        <v>22</v>
      </c>
      <c r="H465" s="201"/>
      <c r="I465" s="202"/>
      <c r="J465" s="17"/>
      <c r="K465" s="17"/>
      <c r="L465" s="17" t="s">
        <v>562</v>
      </c>
    </row>
    <row r="466" spans="1:12" s="30" customFormat="1" ht="29.25" customHeight="1">
      <c r="A466" s="23"/>
      <c r="B466" s="23" t="s">
        <v>33</v>
      </c>
      <c r="C466" s="23" t="s">
        <v>1</v>
      </c>
      <c r="D466" s="23"/>
      <c r="E466" s="23"/>
      <c r="F466" s="23"/>
      <c r="G466" s="29">
        <f>SUM(G462:H465)</f>
        <v>0</v>
      </c>
      <c r="H466" s="29">
        <f>SUM(H462:I465)</f>
        <v>0</v>
      </c>
      <c r="I466" s="29">
        <f>SUM(I462:I465)</f>
        <v>0</v>
      </c>
      <c r="J466" s="23"/>
      <c r="K466" s="23"/>
      <c r="L466" s="87"/>
    </row>
    <row r="467" spans="1:12" s="60" customFormat="1" ht="15" customHeight="1">
      <c r="A467" s="18"/>
      <c r="B467" s="45"/>
      <c r="C467" s="18"/>
      <c r="D467" s="18"/>
      <c r="E467" s="18"/>
      <c r="F467" s="18"/>
      <c r="G467" s="18"/>
      <c r="H467" s="37"/>
      <c r="I467" s="37"/>
      <c r="J467" s="18"/>
      <c r="K467" s="18"/>
      <c r="L467" s="82"/>
    </row>
    <row r="468" spans="1:12" s="62" customFormat="1" ht="15" customHeight="1">
      <c r="A468" s="45"/>
      <c r="B468" s="23" t="s">
        <v>25</v>
      </c>
      <c r="C468" s="194" t="s">
        <v>1</v>
      </c>
      <c r="D468" s="154"/>
      <c r="E468" s="154"/>
      <c r="F468" s="23"/>
      <c r="G468" s="29">
        <f>SUM(G469:G473)</f>
        <v>19863.648848999997</v>
      </c>
      <c r="H468" s="29">
        <f t="shared" ref="H468:I468" si="78">SUM(H469:H473)</f>
        <v>17297.2055</v>
      </c>
      <c r="I468" s="29">
        <f t="shared" si="78"/>
        <v>16103.562732</v>
      </c>
      <c r="J468" s="45"/>
      <c r="K468" s="45"/>
      <c r="L468" s="87"/>
    </row>
    <row r="469" spans="1:12" s="62" customFormat="1" ht="15" customHeight="1">
      <c r="A469" s="45"/>
      <c r="B469" s="23" t="s">
        <v>124</v>
      </c>
      <c r="C469" s="195"/>
      <c r="D469" s="156"/>
      <c r="E469" s="156"/>
      <c r="F469" s="23"/>
      <c r="G469" s="29">
        <f>G391+G419</f>
        <v>6703.7620000000006</v>
      </c>
      <c r="H469" s="29">
        <f t="shared" ref="H469:I469" si="79">H391+H419</f>
        <v>6382.299</v>
      </c>
      <c r="I469" s="29">
        <f t="shared" si="79"/>
        <v>5275.5405300000002</v>
      </c>
      <c r="J469" s="45"/>
      <c r="K469" s="45"/>
      <c r="L469" s="87"/>
    </row>
    <row r="470" spans="1:12" s="60" customFormat="1" ht="15" customHeight="1">
      <c r="A470" s="18"/>
      <c r="B470" s="23" t="s">
        <v>6</v>
      </c>
      <c r="C470" s="195"/>
      <c r="D470" s="156"/>
      <c r="E470" s="156"/>
      <c r="F470" s="17"/>
      <c r="G470" s="29">
        <f>G392+G420</f>
        <v>1750</v>
      </c>
      <c r="H470" s="29">
        <f t="shared" ref="H470:I470" si="80">H392+H420</f>
        <v>1750</v>
      </c>
      <c r="I470" s="29">
        <f t="shared" si="80"/>
        <v>1750</v>
      </c>
      <c r="J470" s="18"/>
      <c r="K470" s="18"/>
      <c r="L470" s="82"/>
    </row>
    <row r="471" spans="1:12" s="60" customFormat="1" ht="15" customHeight="1">
      <c r="A471" s="18"/>
      <c r="B471" s="23" t="s">
        <v>125</v>
      </c>
      <c r="C471" s="195"/>
      <c r="D471" s="156"/>
      <c r="E471" s="156"/>
      <c r="F471" s="17"/>
      <c r="G471" s="29">
        <f>G393+G421+G446</f>
        <v>11288.945849</v>
      </c>
      <c r="H471" s="29">
        <f t="shared" ref="H471:I471" si="81">H393+H421+H446</f>
        <v>9073.3827999999994</v>
      </c>
      <c r="I471" s="29">
        <f t="shared" si="81"/>
        <v>8977.2006959999999</v>
      </c>
      <c r="J471" s="18"/>
      <c r="K471" s="18"/>
      <c r="L471" s="82"/>
    </row>
    <row r="472" spans="1:12" s="60" customFormat="1" ht="15" customHeight="1">
      <c r="A472" s="18"/>
      <c r="B472" s="23" t="s">
        <v>450</v>
      </c>
      <c r="C472" s="195"/>
      <c r="D472" s="155"/>
      <c r="E472" s="155"/>
      <c r="F472" s="17"/>
      <c r="G472" s="29">
        <f>G394+G447</f>
        <v>120.941</v>
      </c>
      <c r="H472" s="29">
        <f t="shared" ref="H472:I472" si="82">H394+H447</f>
        <v>91.523699999999991</v>
      </c>
      <c r="I472" s="29">
        <f t="shared" si="82"/>
        <v>82.821505999999999</v>
      </c>
      <c r="J472" s="18"/>
      <c r="K472" s="18"/>
      <c r="L472" s="82"/>
    </row>
    <row r="473" spans="1:12" s="15" customFormat="1" ht="15" customHeight="1">
      <c r="A473" s="17"/>
      <c r="B473" s="23" t="s">
        <v>631</v>
      </c>
      <c r="C473" s="196"/>
      <c r="D473" s="153"/>
      <c r="E473" s="153"/>
      <c r="F473" s="17"/>
      <c r="G473" s="29">
        <f>G422</f>
        <v>0</v>
      </c>
      <c r="H473" s="29">
        <f t="shared" ref="H473:I473" si="83">H422</f>
        <v>0</v>
      </c>
      <c r="I473" s="29">
        <f t="shared" si="83"/>
        <v>18</v>
      </c>
      <c r="J473" s="17"/>
      <c r="K473" s="17"/>
      <c r="L473" s="82"/>
    </row>
    <row r="474" spans="1:12" s="60" customFormat="1" ht="15" customHeight="1">
      <c r="A474" s="18"/>
      <c r="B474" s="49"/>
      <c r="C474" s="50"/>
      <c r="D474" s="50"/>
      <c r="E474" s="50"/>
      <c r="F474" s="50"/>
      <c r="G474" s="50"/>
      <c r="H474" s="51"/>
      <c r="I474" s="51"/>
      <c r="J474" s="50"/>
      <c r="K474" s="52"/>
      <c r="L474" s="82"/>
    </row>
    <row r="475" spans="1:12" s="15" customFormat="1" ht="15" customHeight="1">
      <c r="A475" s="17"/>
      <c r="B475" s="187" t="s">
        <v>498</v>
      </c>
      <c r="C475" s="188"/>
      <c r="D475" s="188"/>
      <c r="E475" s="188"/>
      <c r="F475" s="188"/>
      <c r="G475" s="188"/>
      <c r="H475" s="188"/>
      <c r="I475" s="188"/>
      <c r="J475" s="188"/>
      <c r="K475" s="189"/>
      <c r="L475" s="82"/>
    </row>
    <row r="476" spans="1:12" s="15" customFormat="1" ht="15" customHeight="1">
      <c r="A476" s="17"/>
      <c r="B476" s="187" t="s">
        <v>499</v>
      </c>
      <c r="C476" s="188"/>
      <c r="D476" s="188"/>
      <c r="E476" s="188"/>
      <c r="F476" s="188"/>
      <c r="G476" s="188"/>
      <c r="H476" s="188"/>
      <c r="I476" s="188"/>
      <c r="J476" s="188"/>
      <c r="K476" s="189"/>
      <c r="L476" s="82"/>
    </row>
    <row r="477" spans="1:12" s="15" customFormat="1" ht="12.75">
      <c r="A477" s="17"/>
      <c r="B477" s="187" t="s">
        <v>500</v>
      </c>
      <c r="C477" s="188"/>
      <c r="D477" s="188"/>
      <c r="E477" s="188"/>
      <c r="F477" s="188"/>
      <c r="G477" s="188"/>
      <c r="H477" s="188"/>
      <c r="I477" s="188"/>
      <c r="J477" s="188"/>
      <c r="K477" s="189"/>
      <c r="L477" s="82"/>
    </row>
    <row r="478" spans="1:12" s="15" customFormat="1" ht="15" customHeight="1">
      <c r="A478" s="17"/>
      <c r="B478" s="187" t="s">
        <v>71</v>
      </c>
      <c r="C478" s="188"/>
      <c r="D478" s="188"/>
      <c r="E478" s="188"/>
      <c r="F478" s="188"/>
      <c r="G478" s="188"/>
      <c r="H478" s="188"/>
      <c r="I478" s="188"/>
      <c r="J478" s="188"/>
      <c r="K478" s="189"/>
      <c r="L478" s="82"/>
    </row>
    <row r="479" spans="1:12" s="15" customFormat="1" ht="40.5" customHeight="1">
      <c r="A479" s="176">
        <v>11</v>
      </c>
      <c r="B479" s="17" t="s">
        <v>501</v>
      </c>
      <c r="C479" s="197" t="s">
        <v>30</v>
      </c>
      <c r="D479" s="197" t="s">
        <v>455</v>
      </c>
      <c r="E479" s="197" t="s">
        <v>502</v>
      </c>
      <c r="F479" s="197" t="s">
        <v>79</v>
      </c>
      <c r="G479" s="36">
        <v>4500</v>
      </c>
      <c r="H479" s="36">
        <v>4500</v>
      </c>
      <c r="I479" s="108">
        <v>4516</v>
      </c>
      <c r="J479" s="17"/>
      <c r="K479" s="17"/>
      <c r="L479" s="112" t="s">
        <v>620</v>
      </c>
    </row>
    <row r="480" spans="1:12" s="15" customFormat="1" ht="42.75" customHeight="1">
      <c r="A480" s="198"/>
      <c r="B480" s="17" t="s">
        <v>503</v>
      </c>
      <c r="C480" s="197"/>
      <c r="D480" s="197"/>
      <c r="E480" s="197"/>
      <c r="F480" s="197"/>
      <c r="G480" s="36">
        <v>3150</v>
      </c>
      <c r="H480" s="36">
        <v>3150</v>
      </c>
      <c r="I480" s="108">
        <v>3035</v>
      </c>
      <c r="J480" s="17"/>
      <c r="K480" s="17"/>
      <c r="L480" s="112" t="s">
        <v>618</v>
      </c>
    </row>
    <row r="481" spans="1:12" s="15" customFormat="1" ht="26.25">
      <c r="A481" s="177"/>
      <c r="B481" s="17" t="s">
        <v>504</v>
      </c>
      <c r="C481" s="197"/>
      <c r="D481" s="197"/>
      <c r="E481" s="197"/>
      <c r="F481" s="197"/>
      <c r="G481" s="36">
        <v>1350</v>
      </c>
      <c r="H481" s="36">
        <v>1350</v>
      </c>
      <c r="I481" s="108">
        <v>1481</v>
      </c>
      <c r="J481" s="17"/>
      <c r="K481" s="17"/>
      <c r="L481" s="112" t="s">
        <v>619</v>
      </c>
    </row>
    <row r="482" spans="1:12" s="15" customFormat="1" ht="15" customHeight="1">
      <c r="A482" s="17"/>
      <c r="B482" s="187" t="s">
        <v>81</v>
      </c>
      <c r="C482" s="188"/>
      <c r="D482" s="188"/>
      <c r="E482" s="188"/>
      <c r="F482" s="189"/>
      <c r="G482" s="17"/>
      <c r="H482" s="19"/>
      <c r="I482" s="19"/>
      <c r="J482" s="17"/>
      <c r="K482" s="17"/>
      <c r="L482" s="82"/>
    </row>
    <row r="483" spans="1:12" s="15" customFormat="1" ht="140.25">
      <c r="A483" s="25" t="s">
        <v>505</v>
      </c>
      <c r="B483" s="17" t="s">
        <v>506</v>
      </c>
      <c r="C483" s="35"/>
      <c r="D483" s="19" t="s">
        <v>455</v>
      </c>
      <c r="E483" s="19" t="s">
        <v>80</v>
      </c>
      <c r="F483" s="19" t="s">
        <v>79</v>
      </c>
      <c r="G483" s="204" t="s">
        <v>507</v>
      </c>
      <c r="H483" s="205"/>
      <c r="I483" s="206"/>
      <c r="J483" s="17"/>
      <c r="K483" s="17"/>
      <c r="L483" s="17" t="s">
        <v>626</v>
      </c>
    </row>
    <row r="484" spans="1:12" s="60" customFormat="1" ht="25.5" customHeight="1">
      <c r="A484" s="25" t="s">
        <v>508</v>
      </c>
      <c r="B484" s="17" t="s">
        <v>509</v>
      </c>
      <c r="C484" s="19" t="s">
        <v>1</v>
      </c>
      <c r="D484" s="19" t="s">
        <v>455</v>
      </c>
      <c r="E484" s="176" t="s">
        <v>502</v>
      </c>
      <c r="F484" s="19" t="s">
        <v>79</v>
      </c>
      <c r="G484" s="107">
        <v>41.4</v>
      </c>
      <c r="H484" s="152">
        <v>30.4</v>
      </c>
      <c r="I484" s="107">
        <v>30.4</v>
      </c>
      <c r="J484" s="17" t="s">
        <v>24</v>
      </c>
      <c r="K484" s="17">
        <v>451002011</v>
      </c>
      <c r="L484" s="82"/>
    </row>
    <row r="485" spans="1:12" s="60" customFormat="1" ht="25.5">
      <c r="A485" s="25" t="s">
        <v>510</v>
      </c>
      <c r="B485" s="17" t="s">
        <v>511</v>
      </c>
      <c r="C485" s="19" t="s">
        <v>1</v>
      </c>
      <c r="D485" s="19" t="s">
        <v>455</v>
      </c>
      <c r="E485" s="198"/>
      <c r="F485" s="19" t="s">
        <v>79</v>
      </c>
      <c r="G485" s="107">
        <v>27.9</v>
      </c>
      <c r="H485" s="152">
        <v>27.7</v>
      </c>
      <c r="I485" s="107">
        <v>27.7</v>
      </c>
      <c r="J485" s="17" t="s">
        <v>24</v>
      </c>
      <c r="K485" s="17">
        <v>451002011</v>
      </c>
      <c r="L485" s="78"/>
    </row>
    <row r="486" spans="1:12" s="60" customFormat="1" ht="12.75">
      <c r="A486" s="174" t="s">
        <v>512</v>
      </c>
      <c r="B486" s="178" t="s">
        <v>513</v>
      </c>
      <c r="C486" s="176" t="s">
        <v>1</v>
      </c>
      <c r="D486" s="176" t="s">
        <v>455</v>
      </c>
      <c r="E486" s="198"/>
      <c r="F486" s="176" t="s">
        <v>79</v>
      </c>
      <c r="G486" s="107">
        <v>53.8</v>
      </c>
      <c r="H486" s="152">
        <v>47.3</v>
      </c>
      <c r="I486" s="107">
        <v>47.3</v>
      </c>
      <c r="J486" s="17" t="s">
        <v>138</v>
      </c>
      <c r="K486" s="17">
        <v>451002100</v>
      </c>
      <c r="L486" s="78"/>
    </row>
    <row r="487" spans="1:12" s="60" customFormat="1" ht="12.75">
      <c r="A487" s="208"/>
      <c r="B487" s="207"/>
      <c r="C487" s="198"/>
      <c r="D487" s="198"/>
      <c r="E487" s="198"/>
      <c r="F487" s="198"/>
      <c r="G487" s="107">
        <v>0</v>
      </c>
      <c r="H487" s="152">
        <v>1.7</v>
      </c>
      <c r="I487" s="107">
        <v>1.7</v>
      </c>
      <c r="J487" s="17" t="s">
        <v>114</v>
      </c>
      <c r="K487" s="17">
        <v>451002100</v>
      </c>
      <c r="L487" s="78"/>
    </row>
    <row r="488" spans="1:12" s="60" customFormat="1" ht="12.75">
      <c r="A488" s="175"/>
      <c r="B488" s="179"/>
      <c r="C488" s="177"/>
      <c r="D488" s="177"/>
      <c r="E488" s="198"/>
      <c r="F488" s="177"/>
      <c r="G488" s="107">
        <v>21.6</v>
      </c>
      <c r="H488" s="152">
        <v>19.899999999999999</v>
      </c>
      <c r="I488" s="107">
        <v>19.899999999999999</v>
      </c>
      <c r="J488" s="17" t="s">
        <v>24</v>
      </c>
      <c r="K488" s="17">
        <v>451002011</v>
      </c>
      <c r="L488" s="78"/>
    </row>
    <row r="489" spans="1:12" s="60" customFormat="1" ht="46.5" customHeight="1">
      <c r="A489" s="25" t="s">
        <v>514</v>
      </c>
      <c r="B489" s="17" t="s">
        <v>515</v>
      </c>
      <c r="C489" s="19" t="s">
        <v>1</v>
      </c>
      <c r="D489" s="19" t="s">
        <v>455</v>
      </c>
      <c r="E489" s="198"/>
      <c r="F489" s="19" t="s">
        <v>79</v>
      </c>
      <c r="G489" s="204" t="s">
        <v>516</v>
      </c>
      <c r="H489" s="205"/>
      <c r="I489" s="206"/>
      <c r="J489" s="18"/>
      <c r="K489" s="18"/>
      <c r="L489" s="82" t="s">
        <v>563</v>
      </c>
    </row>
    <row r="490" spans="1:12" s="60" customFormat="1" ht="14.25" customHeight="1">
      <c r="A490" s="174" t="s">
        <v>517</v>
      </c>
      <c r="B490" s="178" t="s">
        <v>518</v>
      </c>
      <c r="C490" s="176" t="s">
        <v>1</v>
      </c>
      <c r="D490" s="176" t="s">
        <v>455</v>
      </c>
      <c r="E490" s="198"/>
      <c r="F490" s="176" t="s">
        <v>79</v>
      </c>
      <c r="G490" s="107">
        <v>14.6</v>
      </c>
      <c r="H490" s="152">
        <v>14.6</v>
      </c>
      <c r="I490" s="152">
        <v>14.6</v>
      </c>
      <c r="J490" s="17" t="s">
        <v>24</v>
      </c>
      <c r="K490" s="17">
        <v>451002011</v>
      </c>
      <c r="L490" s="78"/>
    </row>
    <row r="491" spans="1:12" s="60" customFormat="1" ht="12.75">
      <c r="A491" s="175"/>
      <c r="B491" s="179"/>
      <c r="C491" s="177"/>
      <c r="D491" s="177"/>
      <c r="E491" s="177"/>
      <c r="F491" s="177"/>
      <c r="G491" s="107">
        <v>0</v>
      </c>
      <c r="H491" s="152">
        <v>29.2</v>
      </c>
      <c r="I491" s="152">
        <v>29.2</v>
      </c>
      <c r="J491" s="17" t="s">
        <v>114</v>
      </c>
      <c r="K491" s="17">
        <v>451002011</v>
      </c>
      <c r="L491" s="78"/>
    </row>
    <row r="492" spans="1:12" s="62" customFormat="1" ht="15" customHeight="1">
      <c r="A492" s="23"/>
      <c r="B492" s="23" t="s">
        <v>36</v>
      </c>
      <c r="C492" s="193" t="s">
        <v>1</v>
      </c>
      <c r="D492" s="124"/>
      <c r="E492" s="124"/>
      <c r="F492" s="23"/>
      <c r="G492" s="29">
        <f>SUM(G493:G495)</f>
        <v>159.30000000000001</v>
      </c>
      <c r="H492" s="29">
        <f>SUM(H493:H495)</f>
        <v>170.8</v>
      </c>
      <c r="I492" s="29">
        <f>SUM(I493:I495)</f>
        <v>170.8</v>
      </c>
      <c r="J492" s="23"/>
      <c r="K492" s="45"/>
      <c r="L492" s="86"/>
    </row>
    <row r="493" spans="1:12" s="62" customFormat="1" ht="15" customHeight="1">
      <c r="A493" s="23"/>
      <c r="B493" s="23" t="s">
        <v>6</v>
      </c>
      <c r="C493" s="191"/>
      <c r="D493" s="127"/>
      <c r="E493" s="127"/>
      <c r="F493" s="23"/>
      <c r="G493" s="29">
        <f>G484+G485+G488+G490</f>
        <v>105.5</v>
      </c>
      <c r="H493" s="29">
        <f t="shared" ref="H493:I493" si="84">H484+H485+H488+H490</f>
        <v>92.6</v>
      </c>
      <c r="I493" s="29">
        <f t="shared" si="84"/>
        <v>92.6</v>
      </c>
      <c r="J493" s="23"/>
      <c r="K493" s="45"/>
      <c r="L493" s="86"/>
    </row>
    <row r="494" spans="1:12" s="62" customFormat="1" ht="15" customHeight="1">
      <c r="A494" s="23"/>
      <c r="B494" s="23" t="s">
        <v>125</v>
      </c>
      <c r="C494" s="191"/>
      <c r="D494" s="127"/>
      <c r="E494" s="127"/>
      <c r="F494" s="23"/>
      <c r="G494" s="29">
        <f>G487+G491</f>
        <v>0</v>
      </c>
      <c r="H494" s="29">
        <f t="shared" ref="H494:I494" si="85">H487+H491</f>
        <v>30.9</v>
      </c>
      <c r="I494" s="29">
        <f t="shared" si="85"/>
        <v>30.9</v>
      </c>
      <c r="J494" s="23"/>
      <c r="K494" s="45"/>
      <c r="L494" s="86"/>
    </row>
    <row r="495" spans="1:12" s="60" customFormat="1" ht="15" customHeight="1">
      <c r="A495" s="17"/>
      <c r="B495" s="23" t="s">
        <v>450</v>
      </c>
      <c r="C495" s="192"/>
      <c r="D495" s="125"/>
      <c r="E495" s="125"/>
      <c r="F495" s="17"/>
      <c r="G495" s="29">
        <f>G486</f>
        <v>53.8</v>
      </c>
      <c r="H495" s="29">
        <f t="shared" ref="H495:I495" si="86">H486</f>
        <v>47.3</v>
      </c>
      <c r="I495" s="29">
        <f t="shared" si="86"/>
        <v>47.3</v>
      </c>
      <c r="J495" s="17"/>
      <c r="K495" s="18"/>
      <c r="L495" s="78"/>
    </row>
    <row r="496" spans="1:12" s="60" customFormat="1" ht="15" customHeight="1">
      <c r="A496" s="18"/>
      <c r="B496" s="45"/>
      <c r="C496" s="18"/>
      <c r="D496" s="18"/>
      <c r="E496" s="18"/>
      <c r="F496" s="18"/>
      <c r="G496" s="18"/>
      <c r="H496" s="37"/>
      <c r="I496" s="37"/>
      <c r="J496" s="18"/>
      <c r="K496" s="18"/>
      <c r="L496" s="78"/>
    </row>
    <row r="497" spans="1:12" s="15" customFormat="1" ht="15" customHeight="1">
      <c r="A497" s="17"/>
      <c r="B497" s="187" t="s">
        <v>519</v>
      </c>
      <c r="C497" s="188"/>
      <c r="D497" s="188"/>
      <c r="E497" s="188"/>
      <c r="F497" s="188"/>
      <c r="G497" s="188"/>
      <c r="H497" s="188"/>
      <c r="I497" s="188"/>
      <c r="J497" s="188"/>
      <c r="K497" s="189"/>
      <c r="L497" s="82"/>
    </row>
    <row r="498" spans="1:12" s="15" customFormat="1" ht="12.75">
      <c r="A498" s="17"/>
      <c r="B498" s="187" t="s">
        <v>520</v>
      </c>
      <c r="C498" s="188"/>
      <c r="D498" s="188"/>
      <c r="E498" s="188"/>
      <c r="F498" s="188"/>
      <c r="G498" s="188"/>
      <c r="H498" s="188"/>
      <c r="I498" s="188"/>
      <c r="J498" s="188"/>
      <c r="K498" s="189"/>
      <c r="L498" s="82"/>
    </row>
    <row r="499" spans="1:12" s="15" customFormat="1" ht="15" customHeight="1">
      <c r="A499" s="17"/>
      <c r="B499" s="187" t="s">
        <v>71</v>
      </c>
      <c r="C499" s="188"/>
      <c r="D499" s="188"/>
      <c r="E499" s="188"/>
      <c r="F499" s="188"/>
      <c r="G499" s="188"/>
      <c r="H499" s="188"/>
      <c r="I499" s="188"/>
      <c r="J499" s="188"/>
      <c r="K499" s="189"/>
      <c r="L499" s="82"/>
    </row>
    <row r="500" spans="1:12" s="60" customFormat="1" ht="102" customHeight="1">
      <c r="A500" s="19">
        <v>12</v>
      </c>
      <c r="B500" s="17" t="s">
        <v>521</v>
      </c>
      <c r="C500" s="19" t="s">
        <v>20</v>
      </c>
      <c r="D500" s="19" t="s">
        <v>455</v>
      </c>
      <c r="E500" s="19" t="s">
        <v>541</v>
      </c>
      <c r="F500" s="19" t="s">
        <v>79</v>
      </c>
      <c r="G500" s="53">
        <v>58.48</v>
      </c>
      <c r="H500" s="53">
        <v>58.48</v>
      </c>
      <c r="I500" s="53">
        <f>19399.6/38930*100</f>
        <v>49.832006164911377</v>
      </c>
      <c r="J500" s="18"/>
      <c r="K500" s="18"/>
      <c r="L500" s="17" t="s">
        <v>632</v>
      </c>
    </row>
    <row r="501" spans="1:12" s="15" customFormat="1" ht="15" customHeight="1">
      <c r="A501" s="17"/>
      <c r="B501" s="187" t="s">
        <v>81</v>
      </c>
      <c r="C501" s="188"/>
      <c r="D501" s="188"/>
      <c r="E501" s="188"/>
      <c r="F501" s="189"/>
      <c r="G501" s="17"/>
      <c r="H501" s="19"/>
      <c r="I501" s="19"/>
      <c r="J501" s="17"/>
      <c r="K501" s="17"/>
    </row>
    <row r="502" spans="1:12" s="60" customFormat="1" ht="51">
      <c r="A502" s="25" t="s">
        <v>522</v>
      </c>
      <c r="B502" s="144" t="s">
        <v>523</v>
      </c>
      <c r="C502" s="35"/>
      <c r="D502" s="19" t="s">
        <v>21</v>
      </c>
      <c r="E502" s="19" t="s">
        <v>524</v>
      </c>
      <c r="F502" s="19" t="s">
        <v>76</v>
      </c>
      <c r="G502" s="197" t="s">
        <v>525</v>
      </c>
      <c r="H502" s="197"/>
      <c r="I502" s="197"/>
      <c r="J502" s="18"/>
      <c r="K502" s="18"/>
      <c r="L502" s="17" t="s">
        <v>582</v>
      </c>
    </row>
    <row r="503" spans="1:12" s="60" customFormat="1" ht="51">
      <c r="A503" s="25" t="s">
        <v>526</v>
      </c>
      <c r="B503" s="144" t="s">
        <v>527</v>
      </c>
      <c r="C503" s="35"/>
      <c r="D503" s="19" t="s">
        <v>21</v>
      </c>
      <c r="E503" s="19" t="s">
        <v>524</v>
      </c>
      <c r="F503" s="19" t="s">
        <v>76</v>
      </c>
      <c r="G503" s="197" t="s">
        <v>525</v>
      </c>
      <c r="H503" s="197"/>
      <c r="I503" s="197"/>
      <c r="J503" s="18"/>
      <c r="K503" s="18"/>
      <c r="L503" s="17" t="s">
        <v>582</v>
      </c>
    </row>
    <row r="504" spans="1:12" s="30" customFormat="1" ht="15" customHeight="1">
      <c r="A504" s="23"/>
      <c r="B504" s="23" t="s">
        <v>37</v>
      </c>
      <c r="C504" s="16" t="s">
        <v>1</v>
      </c>
      <c r="D504" s="16"/>
      <c r="E504" s="16"/>
      <c r="F504" s="23"/>
      <c r="G504" s="29">
        <f>SUM(F502:F503)</f>
        <v>0</v>
      </c>
      <c r="H504" s="29">
        <f>SUM(G502:G503)</f>
        <v>0</v>
      </c>
      <c r="I504" s="29">
        <f>SUM(I502:I503)</f>
        <v>0</v>
      </c>
      <c r="J504" s="23"/>
      <c r="K504" s="23"/>
      <c r="L504" s="87"/>
    </row>
    <row r="505" spans="1:12" s="60" customFormat="1" ht="15" customHeight="1">
      <c r="A505" s="18"/>
      <c r="B505" s="45"/>
      <c r="C505" s="18"/>
      <c r="D505" s="18"/>
      <c r="E505" s="18"/>
      <c r="F505" s="18"/>
      <c r="G505" s="18"/>
      <c r="H505" s="37"/>
      <c r="I505" s="37"/>
      <c r="J505" s="18"/>
      <c r="K505" s="18"/>
      <c r="L505" s="78"/>
    </row>
    <row r="506" spans="1:12" s="62" customFormat="1" ht="15" customHeight="1">
      <c r="A506" s="45"/>
      <c r="B506" s="23" t="s">
        <v>27</v>
      </c>
      <c r="C506" s="193" t="s">
        <v>1</v>
      </c>
      <c r="D506" s="143"/>
      <c r="E506" s="143"/>
      <c r="F506" s="23"/>
      <c r="G506" s="29">
        <f>SUM(G507:G509)</f>
        <v>159.30000000000001</v>
      </c>
      <c r="H506" s="29">
        <f>SUM(H507:H509)</f>
        <v>170.8</v>
      </c>
      <c r="I506" s="29">
        <f>SUM(I507:I509)</f>
        <v>170.8</v>
      </c>
      <c r="J506" s="45"/>
      <c r="K506" s="45"/>
      <c r="L506" s="86"/>
    </row>
    <row r="507" spans="1:12" s="62" customFormat="1" ht="15" customHeight="1">
      <c r="A507" s="45"/>
      <c r="B507" s="23" t="s">
        <v>6</v>
      </c>
      <c r="C507" s="191"/>
      <c r="D507" s="141"/>
      <c r="E507" s="141"/>
      <c r="F507" s="23"/>
      <c r="G507" s="29">
        <f t="shared" ref="G507" si="87">G493</f>
        <v>105.5</v>
      </c>
      <c r="H507" s="29">
        <f>H493</f>
        <v>92.6</v>
      </c>
      <c r="I507" s="29">
        <f>I493</f>
        <v>92.6</v>
      </c>
      <c r="J507" s="45"/>
      <c r="K507" s="45"/>
      <c r="L507" s="86"/>
    </row>
    <row r="508" spans="1:12" s="62" customFormat="1" ht="15" customHeight="1">
      <c r="A508" s="45"/>
      <c r="B508" s="23" t="s">
        <v>125</v>
      </c>
      <c r="C508" s="191"/>
      <c r="D508" s="141"/>
      <c r="E508" s="141"/>
      <c r="F508" s="23"/>
      <c r="G508" s="29">
        <f>G494</f>
        <v>0</v>
      </c>
      <c r="H508" s="29">
        <f>H494</f>
        <v>30.9</v>
      </c>
      <c r="I508" s="29">
        <f>I494</f>
        <v>30.9</v>
      </c>
      <c r="J508" s="45"/>
      <c r="K508" s="45"/>
      <c r="L508" s="86"/>
    </row>
    <row r="509" spans="1:12" s="60" customFormat="1" ht="15" customHeight="1">
      <c r="A509" s="18"/>
      <c r="B509" s="23" t="s">
        <v>450</v>
      </c>
      <c r="C509" s="192"/>
      <c r="D509" s="142"/>
      <c r="E509" s="142"/>
      <c r="F509" s="17"/>
      <c r="G509" s="29">
        <f t="shared" ref="G509" si="88">G495</f>
        <v>53.8</v>
      </c>
      <c r="H509" s="29">
        <f t="shared" ref="H509:I509" si="89">H495</f>
        <v>47.3</v>
      </c>
      <c r="I509" s="29">
        <f t="shared" si="89"/>
        <v>47.3</v>
      </c>
      <c r="J509" s="18"/>
      <c r="K509" s="18"/>
      <c r="L509" s="78"/>
    </row>
    <row r="510" spans="1:12" s="60" customFormat="1" ht="15" customHeight="1">
      <c r="A510" s="18"/>
      <c r="B510" s="45"/>
      <c r="C510" s="18"/>
      <c r="D510" s="18"/>
      <c r="E510" s="18"/>
      <c r="F510" s="18"/>
      <c r="G510" s="37"/>
      <c r="H510" s="37"/>
      <c r="I510" s="37"/>
      <c r="J510" s="18"/>
      <c r="K510" s="18"/>
      <c r="L510" s="78"/>
    </row>
    <row r="511" spans="1:12" s="62" customFormat="1" ht="15" customHeight="1">
      <c r="A511" s="23"/>
      <c r="B511" s="23" t="s">
        <v>528</v>
      </c>
      <c r="C511" s="193" t="s">
        <v>1</v>
      </c>
      <c r="D511" s="153"/>
      <c r="E511" s="153"/>
      <c r="F511" s="23"/>
      <c r="G511" s="29">
        <f>SUM(G512:G517)</f>
        <v>137912.095849</v>
      </c>
      <c r="H511" s="29">
        <f>SUM(H512:H517)</f>
        <v>135240.53330000001</v>
      </c>
      <c r="I511" s="29">
        <f>SUM(I512:I517)</f>
        <v>36027.043522</v>
      </c>
      <c r="J511" s="23"/>
      <c r="K511" s="23"/>
      <c r="L511" s="87"/>
    </row>
    <row r="512" spans="1:12" s="62" customFormat="1" ht="15" customHeight="1">
      <c r="A512" s="23"/>
      <c r="B512" s="23" t="s">
        <v>91</v>
      </c>
      <c r="C512" s="191"/>
      <c r="D512" s="153"/>
      <c r="E512" s="153"/>
      <c r="F512" s="23"/>
      <c r="G512" s="29">
        <f>G78</f>
        <v>116551.4</v>
      </c>
      <c r="H512" s="29">
        <f>H78</f>
        <v>116551.4</v>
      </c>
      <c r="I512" s="29">
        <f>I78</f>
        <v>18551.400000000001</v>
      </c>
      <c r="J512" s="23"/>
      <c r="K512" s="23"/>
      <c r="L512" s="87"/>
    </row>
    <row r="513" spans="1:12" s="62" customFormat="1" ht="15" customHeight="1">
      <c r="A513" s="23"/>
      <c r="B513" s="23" t="s">
        <v>124</v>
      </c>
      <c r="C513" s="191"/>
      <c r="D513" s="153"/>
      <c r="E513" s="153"/>
      <c r="F513" s="23"/>
      <c r="G513" s="29">
        <f>G79+G469</f>
        <v>7621.8470000000007</v>
      </c>
      <c r="H513" s="29">
        <f>H79+H469</f>
        <v>7300.384</v>
      </c>
      <c r="I513" s="29">
        <f>I79+I469</f>
        <v>6173.7785300000005</v>
      </c>
      <c r="J513" s="23"/>
      <c r="K513" s="23"/>
      <c r="L513" s="87"/>
    </row>
    <row r="514" spans="1:12" s="62" customFormat="1" ht="15" customHeight="1">
      <c r="A514" s="23"/>
      <c r="B514" s="23" t="s">
        <v>6</v>
      </c>
      <c r="C514" s="191"/>
      <c r="D514" s="153"/>
      <c r="E514" s="153"/>
      <c r="F514" s="23"/>
      <c r="G514" s="29">
        <f>G470+G507</f>
        <v>1855.5</v>
      </c>
      <c r="H514" s="29">
        <f>H470+H507</f>
        <v>1842.6</v>
      </c>
      <c r="I514" s="29">
        <f>I470+I507</f>
        <v>1842.6</v>
      </c>
      <c r="J514" s="23"/>
      <c r="K514" s="23"/>
      <c r="L514" s="87"/>
    </row>
    <row r="515" spans="1:12" s="62" customFormat="1" ht="15" customHeight="1">
      <c r="A515" s="23"/>
      <c r="B515" s="23" t="s">
        <v>125</v>
      </c>
      <c r="C515" s="191"/>
      <c r="D515" s="153"/>
      <c r="E515" s="153"/>
      <c r="F515" s="23"/>
      <c r="G515" s="29">
        <f>G80+G471</f>
        <v>11708.607849</v>
      </c>
      <c r="H515" s="29">
        <f>H80+H471</f>
        <v>9407.3256000000001</v>
      </c>
      <c r="I515" s="29">
        <f>I80+I471</f>
        <v>9311.143485999999</v>
      </c>
      <c r="J515" s="23"/>
      <c r="K515" s="23"/>
      <c r="L515" s="87"/>
    </row>
    <row r="516" spans="1:12" s="60" customFormat="1" ht="15" customHeight="1">
      <c r="A516" s="17"/>
      <c r="B516" s="23" t="s">
        <v>450</v>
      </c>
      <c r="C516" s="191"/>
      <c r="D516" s="153"/>
      <c r="E516" s="153"/>
      <c r="F516" s="17"/>
      <c r="G516" s="29">
        <f>G472+G509</f>
        <v>174.74099999999999</v>
      </c>
      <c r="H516" s="29">
        <f>H472+H509</f>
        <v>138.82369999999997</v>
      </c>
      <c r="I516" s="29">
        <f>I472+I509</f>
        <v>130.12150600000001</v>
      </c>
      <c r="J516" s="17"/>
      <c r="K516" s="17"/>
      <c r="L516" s="82"/>
    </row>
    <row r="517" spans="1:12" s="60" customFormat="1" ht="15" customHeight="1">
      <c r="A517" s="17"/>
      <c r="B517" s="23" t="s">
        <v>631</v>
      </c>
      <c r="C517" s="192"/>
      <c r="D517" s="153"/>
      <c r="E517" s="153"/>
      <c r="F517" s="17"/>
      <c r="G517" s="29">
        <v>0</v>
      </c>
      <c r="H517" s="29">
        <v>0</v>
      </c>
      <c r="I517" s="29">
        <f>I473</f>
        <v>18</v>
      </c>
      <c r="J517" s="17"/>
      <c r="K517" s="17"/>
      <c r="L517" s="82"/>
    </row>
    <row r="518" spans="1:12">
      <c r="A518" s="54"/>
      <c r="B518" s="102"/>
      <c r="C518" s="54"/>
      <c r="D518" s="54"/>
      <c r="E518" s="54"/>
      <c r="F518" s="54"/>
      <c r="G518" s="54"/>
      <c r="H518" s="55"/>
      <c r="I518" s="55"/>
      <c r="J518" s="54"/>
      <c r="K518" s="54"/>
    </row>
    <row r="519" spans="1:12">
      <c r="A519" s="64"/>
      <c r="B519" s="103" t="s">
        <v>529</v>
      </c>
      <c r="C519" s="65"/>
      <c r="D519" s="65"/>
      <c r="E519" s="65"/>
      <c r="F519" s="64"/>
      <c r="G519" s="66"/>
      <c r="H519" s="64"/>
      <c r="I519" s="64"/>
      <c r="J519" s="64"/>
      <c r="K519" s="67"/>
    </row>
    <row r="520" spans="1:12">
      <c r="A520" s="64"/>
      <c r="B520" s="103" t="s">
        <v>530</v>
      </c>
      <c r="C520" s="65"/>
      <c r="D520" s="65"/>
      <c r="E520" s="65"/>
      <c r="F520" s="64"/>
      <c r="G520" s="66"/>
      <c r="H520" s="64"/>
      <c r="I520" s="64"/>
      <c r="J520" s="64"/>
      <c r="K520" s="67"/>
    </row>
    <row r="521" spans="1:12">
      <c r="A521" s="68"/>
      <c r="B521" s="103" t="s">
        <v>531</v>
      </c>
      <c r="C521" s="68"/>
      <c r="D521" s="68"/>
      <c r="E521" s="68"/>
      <c r="F521" s="68"/>
      <c r="G521" s="68"/>
      <c r="H521" s="68"/>
      <c r="I521" s="68"/>
      <c r="J521" s="68"/>
      <c r="K521" s="68"/>
    </row>
    <row r="522" spans="1:12">
      <c r="A522" s="64"/>
      <c r="B522" s="103" t="s">
        <v>532</v>
      </c>
      <c r="C522" s="65"/>
      <c r="D522" s="65"/>
      <c r="E522" s="65"/>
      <c r="F522" s="64"/>
      <c r="G522" s="64"/>
      <c r="H522" s="64"/>
      <c r="I522" s="64"/>
      <c r="J522" s="64"/>
      <c r="K522" s="64"/>
    </row>
    <row r="523" spans="1:12">
      <c r="A523" s="68"/>
      <c r="B523" s="103" t="s">
        <v>533</v>
      </c>
      <c r="C523" s="68"/>
      <c r="D523" s="68"/>
      <c r="E523" s="68"/>
      <c r="F523" s="68"/>
      <c r="G523" s="68"/>
      <c r="H523" s="68"/>
      <c r="I523" s="68"/>
      <c r="J523" s="68"/>
      <c r="K523" s="68"/>
    </row>
    <row r="524" spans="1:12">
      <c r="A524" s="68"/>
      <c r="B524" s="103" t="s">
        <v>534</v>
      </c>
      <c r="C524" s="68"/>
      <c r="D524" s="68"/>
      <c r="E524" s="68"/>
      <c r="F524" s="68"/>
      <c r="G524" s="68"/>
      <c r="H524" s="68"/>
      <c r="I524" s="68"/>
      <c r="J524" s="68"/>
      <c r="K524" s="68"/>
    </row>
    <row r="525" spans="1:12">
      <c r="A525" s="68"/>
      <c r="B525" s="103" t="s">
        <v>535</v>
      </c>
      <c r="C525" s="68"/>
      <c r="D525" s="68"/>
      <c r="E525" s="68"/>
      <c r="F525" s="68"/>
      <c r="G525" s="68"/>
      <c r="H525" s="68"/>
      <c r="I525" s="68"/>
      <c r="J525" s="68"/>
      <c r="K525" s="68"/>
    </row>
    <row r="526" spans="1:12">
      <c r="A526" s="68"/>
      <c r="B526" s="103" t="s">
        <v>536</v>
      </c>
      <c r="C526" s="68"/>
      <c r="D526" s="68"/>
      <c r="E526" s="68"/>
      <c r="F526" s="68"/>
      <c r="G526" s="68"/>
      <c r="H526" s="68"/>
      <c r="I526" s="68"/>
      <c r="J526" s="68"/>
      <c r="K526" s="68"/>
    </row>
    <row r="527" spans="1:12">
      <c r="B527" s="103" t="s">
        <v>537</v>
      </c>
    </row>
  </sheetData>
  <mergeCells count="586">
    <mergeCell ref="C511:C517"/>
    <mergeCell ref="A412:A413"/>
    <mergeCell ref="B412:B413"/>
    <mergeCell ref="C412:C413"/>
    <mergeCell ref="D412:D413"/>
    <mergeCell ref="F412:F413"/>
    <mergeCell ref="F414:F415"/>
    <mergeCell ref="E402:E415"/>
    <mergeCell ref="D414:D415"/>
    <mergeCell ref="C414:C415"/>
    <mergeCell ref="B414:B415"/>
    <mergeCell ref="A414:A415"/>
    <mergeCell ref="A403:A404"/>
    <mergeCell ref="B403:B404"/>
    <mergeCell ref="C403:C404"/>
    <mergeCell ref="D403:D404"/>
    <mergeCell ref="F403:F404"/>
    <mergeCell ref="A409:A410"/>
    <mergeCell ref="B409:B410"/>
    <mergeCell ref="A429:A431"/>
    <mergeCell ref="C429:C431"/>
    <mergeCell ref="F429:F431"/>
    <mergeCell ref="B430:B431"/>
    <mergeCell ref="E416:E417"/>
    <mergeCell ref="F216:F217"/>
    <mergeCell ref="E216:E217"/>
    <mergeCell ref="D216:D217"/>
    <mergeCell ref="C216:C217"/>
    <mergeCell ref="B216:B217"/>
    <mergeCell ref="A216:A217"/>
    <mergeCell ref="F211:F212"/>
    <mergeCell ref="E211:E212"/>
    <mergeCell ref="D211:D212"/>
    <mergeCell ref="C211:C212"/>
    <mergeCell ref="B211:B212"/>
    <mergeCell ref="A211:A212"/>
    <mergeCell ref="F213:F214"/>
    <mergeCell ref="E213:E214"/>
    <mergeCell ref="D213:D214"/>
    <mergeCell ref="C213:C214"/>
    <mergeCell ref="B213:B214"/>
    <mergeCell ref="A213:A214"/>
    <mergeCell ref="A242:A243"/>
    <mergeCell ref="B242:B243"/>
    <mergeCell ref="C242:C243"/>
    <mergeCell ref="D242:D243"/>
    <mergeCell ref="E242:E243"/>
    <mergeCell ref="F242:F243"/>
    <mergeCell ref="F106:F108"/>
    <mergeCell ref="E106:E108"/>
    <mergeCell ref="D106:D108"/>
    <mergeCell ref="C106:C108"/>
    <mergeCell ref="B106:B108"/>
    <mergeCell ref="A106:A108"/>
    <mergeCell ref="F110:F112"/>
    <mergeCell ref="E110:E112"/>
    <mergeCell ref="D110:D112"/>
    <mergeCell ref="C110:C112"/>
    <mergeCell ref="B110:B112"/>
    <mergeCell ref="A110:A112"/>
    <mergeCell ref="A238:A239"/>
    <mergeCell ref="B238:B239"/>
    <mergeCell ref="C238:C239"/>
    <mergeCell ref="D238:D239"/>
    <mergeCell ref="E238:E239"/>
    <mergeCell ref="F238:F239"/>
    <mergeCell ref="C240:C241"/>
    <mergeCell ref="D240:D241"/>
    <mergeCell ref="E240:E241"/>
    <mergeCell ref="F240:F241"/>
    <mergeCell ref="A226:A227"/>
    <mergeCell ref="B226:B227"/>
    <mergeCell ref="C226:C227"/>
    <mergeCell ref="D226:D227"/>
    <mergeCell ref="E226:E227"/>
    <mergeCell ref="F226:F227"/>
    <mergeCell ref="F236:F237"/>
    <mergeCell ref="E236:E237"/>
    <mergeCell ref="D236:D237"/>
    <mergeCell ref="C236:C237"/>
    <mergeCell ref="B236:B237"/>
    <mergeCell ref="A236:A237"/>
    <mergeCell ref="A9:K9"/>
    <mergeCell ref="A18:A19"/>
    <mergeCell ref="B18:B19"/>
    <mergeCell ref="C18:C19"/>
    <mergeCell ref="F18:F19"/>
    <mergeCell ref="J18:J19"/>
    <mergeCell ref="K18:K19"/>
    <mergeCell ref="J5:K5"/>
    <mergeCell ref="J6:K6"/>
    <mergeCell ref="A8:K8"/>
    <mergeCell ref="D18:D19"/>
    <mergeCell ref="E18:E19"/>
    <mergeCell ref="G18:I18"/>
    <mergeCell ref="B12:I12"/>
    <mergeCell ref="B17:C17"/>
    <mergeCell ref="A50:A52"/>
    <mergeCell ref="C50:C52"/>
    <mergeCell ref="F50:F52"/>
    <mergeCell ref="B51:B52"/>
    <mergeCell ref="B36:K36"/>
    <mergeCell ref="B38:F38"/>
    <mergeCell ref="B24:K24"/>
    <mergeCell ref="C31:C32"/>
    <mergeCell ref="A33:K33"/>
    <mergeCell ref="F56:F57"/>
    <mergeCell ref="C60:C63"/>
    <mergeCell ref="A64:K64"/>
    <mergeCell ref="B67:K67"/>
    <mergeCell ref="A54:A55"/>
    <mergeCell ref="B54:B55"/>
    <mergeCell ref="C54:C55"/>
    <mergeCell ref="D54:D55"/>
    <mergeCell ref="F54:F55"/>
    <mergeCell ref="A56:A57"/>
    <mergeCell ref="B56:B57"/>
    <mergeCell ref="C56:C57"/>
    <mergeCell ref="D56:D57"/>
    <mergeCell ref="A58:A59"/>
    <mergeCell ref="B58:B59"/>
    <mergeCell ref="C58:C59"/>
    <mergeCell ref="D58:D59"/>
    <mergeCell ref="E54:E59"/>
    <mergeCell ref="F58:F59"/>
    <mergeCell ref="B85:K85"/>
    <mergeCell ref="B87:F87"/>
    <mergeCell ref="A88:A92"/>
    <mergeCell ref="C88:C92"/>
    <mergeCell ref="F88:F92"/>
    <mergeCell ref="B89:B92"/>
    <mergeCell ref="A94:A97"/>
    <mergeCell ref="B95:B97"/>
    <mergeCell ref="C94:C97"/>
    <mergeCell ref="D94:D97"/>
    <mergeCell ref="E94:E97"/>
    <mergeCell ref="F94:F97"/>
    <mergeCell ref="F98:F100"/>
    <mergeCell ref="E98:E100"/>
    <mergeCell ref="D98:D100"/>
    <mergeCell ref="C98:C100"/>
    <mergeCell ref="B98:B100"/>
    <mergeCell ref="A98:A100"/>
    <mergeCell ref="A101:A105"/>
    <mergeCell ref="B102:B105"/>
    <mergeCell ref="C101:C105"/>
    <mergeCell ref="F101:F105"/>
    <mergeCell ref="E101:E105"/>
    <mergeCell ref="D101:D105"/>
    <mergeCell ref="A128:A132"/>
    <mergeCell ref="C128:C132"/>
    <mergeCell ref="F128:F132"/>
    <mergeCell ref="B129:B132"/>
    <mergeCell ref="F113:F115"/>
    <mergeCell ref="E113:E115"/>
    <mergeCell ref="D113:D115"/>
    <mergeCell ref="C113:C115"/>
    <mergeCell ref="B113:B115"/>
    <mergeCell ref="A113:A115"/>
    <mergeCell ref="F119:F121"/>
    <mergeCell ref="F116:F118"/>
    <mergeCell ref="E116:E118"/>
    <mergeCell ref="D116:D118"/>
    <mergeCell ref="C116:C118"/>
    <mergeCell ref="B116:B118"/>
    <mergeCell ref="A116:A118"/>
    <mergeCell ref="B120:B122"/>
    <mergeCell ref="C119:C122"/>
    <mergeCell ref="A119:A122"/>
    <mergeCell ref="A136:A138"/>
    <mergeCell ref="B136:B138"/>
    <mergeCell ref="C136:C138"/>
    <mergeCell ref="D136:D138"/>
    <mergeCell ref="F136:F138"/>
    <mergeCell ref="E136:E138"/>
    <mergeCell ref="A133:A135"/>
    <mergeCell ref="B133:B135"/>
    <mergeCell ref="C133:C135"/>
    <mergeCell ref="D133:D135"/>
    <mergeCell ref="F133:F135"/>
    <mergeCell ref="E133:E135"/>
    <mergeCell ref="A142:A143"/>
    <mergeCell ref="B142:B143"/>
    <mergeCell ref="C142:C143"/>
    <mergeCell ref="D142:D143"/>
    <mergeCell ref="F142:F143"/>
    <mergeCell ref="E142:E143"/>
    <mergeCell ref="A139:A141"/>
    <mergeCell ref="B139:B141"/>
    <mergeCell ref="C139:C141"/>
    <mergeCell ref="D139:D141"/>
    <mergeCell ref="F139:F141"/>
    <mergeCell ref="E139:E141"/>
    <mergeCell ref="A146:A147"/>
    <mergeCell ref="B146:B147"/>
    <mergeCell ref="C146:C147"/>
    <mergeCell ref="D146:D147"/>
    <mergeCell ref="F146:F147"/>
    <mergeCell ref="E146:E147"/>
    <mergeCell ref="A144:A145"/>
    <mergeCell ref="B144:B145"/>
    <mergeCell ref="C144:C145"/>
    <mergeCell ref="D144:D145"/>
    <mergeCell ref="F144:F145"/>
    <mergeCell ref="E144:E145"/>
    <mergeCell ref="A150:A151"/>
    <mergeCell ref="B150:B151"/>
    <mergeCell ref="C150:C151"/>
    <mergeCell ref="D150:D151"/>
    <mergeCell ref="F150:F151"/>
    <mergeCell ref="E150:E151"/>
    <mergeCell ref="A148:A149"/>
    <mergeCell ref="B148:B149"/>
    <mergeCell ref="C148:C149"/>
    <mergeCell ref="D148:D149"/>
    <mergeCell ref="F148:F149"/>
    <mergeCell ref="E148:E149"/>
    <mergeCell ref="A154:A155"/>
    <mergeCell ref="B154:B155"/>
    <mergeCell ref="C154:C155"/>
    <mergeCell ref="D154:D155"/>
    <mergeCell ref="F154:F155"/>
    <mergeCell ref="E154:E155"/>
    <mergeCell ref="A152:A153"/>
    <mergeCell ref="B152:B153"/>
    <mergeCell ref="C152:C153"/>
    <mergeCell ref="D152:D153"/>
    <mergeCell ref="F152:F153"/>
    <mergeCell ref="E152:E153"/>
    <mergeCell ref="A158:A159"/>
    <mergeCell ref="B158:B159"/>
    <mergeCell ref="C158:C159"/>
    <mergeCell ref="D158:D159"/>
    <mergeCell ref="F158:F159"/>
    <mergeCell ref="E158:E159"/>
    <mergeCell ref="A156:A157"/>
    <mergeCell ref="B156:B157"/>
    <mergeCell ref="C156:C157"/>
    <mergeCell ref="D156:D157"/>
    <mergeCell ref="F156:F157"/>
    <mergeCell ref="E156:E157"/>
    <mergeCell ref="A162:A163"/>
    <mergeCell ref="B162:B163"/>
    <mergeCell ref="C162:C163"/>
    <mergeCell ref="D162:D163"/>
    <mergeCell ref="F162:F163"/>
    <mergeCell ref="E162:E163"/>
    <mergeCell ref="A160:A161"/>
    <mergeCell ref="B160:B161"/>
    <mergeCell ref="C160:C161"/>
    <mergeCell ref="D160:D161"/>
    <mergeCell ref="F160:F161"/>
    <mergeCell ref="E160:E161"/>
    <mergeCell ref="A166:A167"/>
    <mergeCell ref="B166:B167"/>
    <mergeCell ref="C166:C167"/>
    <mergeCell ref="D166:D167"/>
    <mergeCell ref="F166:F167"/>
    <mergeCell ref="E166:E167"/>
    <mergeCell ref="A164:A165"/>
    <mergeCell ref="B164:B165"/>
    <mergeCell ref="C164:C165"/>
    <mergeCell ref="D164:D165"/>
    <mergeCell ref="F164:F165"/>
    <mergeCell ref="E164:E165"/>
    <mergeCell ref="A170:A171"/>
    <mergeCell ref="B170:B171"/>
    <mergeCell ref="C170:C171"/>
    <mergeCell ref="D170:D171"/>
    <mergeCell ref="F170:F171"/>
    <mergeCell ref="E170:E171"/>
    <mergeCell ref="A168:A169"/>
    <mergeCell ref="B168:B169"/>
    <mergeCell ref="C168:C169"/>
    <mergeCell ref="D168:D169"/>
    <mergeCell ref="F168:F169"/>
    <mergeCell ref="E168:E169"/>
    <mergeCell ref="A175:A176"/>
    <mergeCell ref="B175:B176"/>
    <mergeCell ref="C175:C176"/>
    <mergeCell ref="D175:D176"/>
    <mergeCell ref="F175:F176"/>
    <mergeCell ref="E175:E176"/>
    <mergeCell ref="A173:A174"/>
    <mergeCell ref="B173:B174"/>
    <mergeCell ref="C173:C174"/>
    <mergeCell ref="D173:D174"/>
    <mergeCell ref="F173:F174"/>
    <mergeCell ref="E173:E174"/>
    <mergeCell ref="A179:A180"/>
    <mergeCell ref="B179:B180"/>
    <mergeCell ref="C179:C180"/>
    <mergeCell ref="D179:D180"/>
    <mergeCell ref="F179:F180"/>
    <mergeCell ref="E179:E180"/>
    <mergeCell ref="A177:A178"/>
    <mergeCell ref="B177:B178"/>
    <mergeCell ref="C177:C178"/>
    <mergeCell ref="D177:D178"/>
    <mergeCell ref="F177:F178"/>
    <mergeCell ref="E177:E178"/>
    <mergeCell ref="A184:A185"/>
    <mergeCell ref="B184:B185"/>
    <mergeCell ref="C184:C185"/>
    <mergeCell ref="D184:D185"/>
    <mergeCell ref="F184:F185"/>
    <mergeCell ref="E184:E185"/>
    <mergeCell ref="A182:A183"/>
    <mergeCell ref="B182:B183"/>
    <mergeCell ref="C182:C183"/>
    <mergeCell ref="D182:D183"/>
    <mergeCell ref="F182:F183"/>
    <mergeCell ref="E182:E183"/>
    <mergeCell ref="A189:A190"/>
    <mergeCell ref="B189:B190"/>
    <mergeCell ref="C189:C190"/>
    <mergeCell ref="D189:D190"/>
    <mergeCell ref="F189:F190"/>
    <mergeCell ref="E189:E190"/>
    <mergeCell ref="A195:A199"/>
    <mergeCell ref="B196:B199"/>
    <mergeCell ref="F195:F199"/>
    <mergeCell ref="E195:E199"/>
    <mergeCell ref="D195:D199"/>
    <mergeCell ref="C195:C199"/>
    <mergeCell ref="A202:A203"/>
    <mergeCell ref="B202:B203"/>
    <mergeCell ref="C202:C203"/>
    <mergeCell ref="D202:D203"/>
    <mergeCell ref="F202:F203"/>
    <mergeCell ref="E202:E203"/>
    <mergeCell ref="A200:A201"/>
    <mergeCell ref="B200:B201"/>
    <mergeCell ref="C200:C201"/>
    <mergeCell ref="D200:D201"/>
    <mergeCell ref="F200:F201"/>
    <mergeCell ref="E200:E201"/>
    <mergeCell ref="A248:A252"/>
    <mergeCell ref="C248:C252"/>
    <mergeCell ref="F248:F252"/>
    <mergeCell ref="B249:B252"/>
    <mergeCell ref="B255:B256"/>
    <mergeCell ref="A254:A256"/>
    <mergeCell ref="C254:C256"/>
    <mergeCell ref="A204:A205"/>
    <mergeCell ref="B204:B205"/>
    <mergeCell ref="C204:C205"/>
    <mergeCell ref="D204:D205"/>
    <mergeCell ref="F204:F205"/>
    <mergeCell ref="E204:E205"/>
    <mergeCell ref="F222:F223"/>
    <mergeCell ref="E222:E223"/>
    <mergeCell ref="D222:D223"/>
    <mergeCell ref="C222:C223"/>
    <mergeCell ref="B222:B223"/>
    <mergeCell ref="A222:A223"/>
    <mergeCell ref="F224:F225"/>
    <mergeCell ref="E224:E225"/>
    <mergeCell ref="C224:C225"/>
    <mergeCell ref="D224:D225"/>
    <mergeCell ref="B224:B225"/>
    <mergeCell ref="A287:A288"/>
    <mergeCell ref="B287:B288"/>
    <mergeCell ref="C287:C288"/>
    <mergeCell ref="D287:D288"/>
    <mergeCell ref="F287:F288"/>
    <mergeCell ref="E287:E288"/>
    <mergeCell ref="A282:A283"/>
    <mergeCell ref="B282:B283"/>
    <mergeCell ref="C282:C283"/>
    <mergeCell ref="D282:D283"/>
    <mergeCell ref="F282:F283"/>
    <mergeCell ref="E282:E283"/>
    <mergeCell ref="A297:A299"/>
    <mergeCell ref="B297:B299"/>
    <mergeCell ref="C297:C299"/>
    <mergeCell ref="D297:D299"/>
    <mergeCell ref="F297:F299"/>
    <mergeCell ref="E297:E299"/>
    <mergeCell ref="A293:A294"/>
    <mergeCell ref="B293:B294"/>
    <mergeCell ref="C293:C294"/>
    <mergeCell ref="D293:D294"/>
    <mergeCell ref="F293:F294"/>
    <mergeCell ref="E293:E294"/>
    <mergeCell ref="A305:A307"/>
    <mergeCell ref="B305:B307"/>
    <mergeCell ref="C305:C307"/>
    <mergeCell ref="D305:D307"/>
    <mergeCell ref="F305:F307"/>
    <mergeCell ref="E305:E307"/>
    <mergeCell ref="A301:A304"/>
    <mergeCell ref="C301:C304"/>
    <mergeCell ref="D301:D304"/>
    <mergeCell ref="F301:F304"/>
    <mergeCell ref="E301:E304"/>
    <mergeCell ref="B302:B304"/>
    <mergeCell ref="A350:A351"/>
    <mergeCell ref="B350:B351"/>
    <mergeCell ref="C350:C351"/>
    <mergeCell ref="D350:D351"/>
    <mergeCell ref="F350:F351"/>
    <mergeCell ref="E350:E351"/>
    <mergeCell ref="A348:A349"/>
    <mergeCell ref="B348:B349"/>
    <mergeCell ref="C348:C349"/>
    <mergeCell ref="D348:D349"/>
    <mergeCell ref="F348:F349"/>
    <mergeCell ref="E348:E349"/>
    <mergeCell ref="A354:A358"/>
    <mergeCell ref="C354:C358"/>
    <mergeCell ref="D354:D358"/>
    <mergeCell ref="F354:F358"/>
    <mergeCell ref="E354:E358"/>
    <mergeCell ref="B355:B358"/>
    <mergeCell ref="A352:A353"/>
    <mergeCell ref="B352:B353"/>
    <mergeCell ref="C352:C353"/>
    <mergeCell ref="D352:D353"/>
    <mergeCell ref="F352:F353"/>
    <mergeCell ref="E352:E353"/>
    <mergeCell ref="A363:A365"/>
    <mergeCell ref="B363:B365"/>
    <mergeCell ref="C363:C365"/>
    <mergeCell ref="D363:D365"/>
    <mergeCell ref="F363:F365"/>
    <mergeCell ref="E363:E365"/>
    <mergeCell ref="A359:A361"/>
    <mergeCell ref="B359:B361"/>
    <mergeCell ref="C359:C361"/>
    <mergeCell ref="D359:D361"/>
    <mergeCell ref="F359:F361"/>
    <mergeCell ref="E359:E361"/>
    <mergeCell ref="A367:A369"/>
    <mergeCell ref="B367:B369"/>
    <mergeCell ref="C367:C369"/>
    <mergeCell ref="D367:D369"/>
    <mergeCell ref="F367:F369"/>
    <mergeCell ref="E367:E369"/>
    <mergeCell ref="F372:F373"/>
    <mergeCell ref="E372:E373"/>
    <mergeCell ref="D372:D373"/>
    <mergeCell ref="C372:C373"/>
    <mergeCell ref="B372:B373"/>
    <mergeCell ref="A372:A373"/>
    <mergeCell ref="D386:D387"/>
    <mergeCell ref="F386:F387"/>
    <mergeCell ref="E386:E387"/>
    <mergeCell ref="A380:A381"/>
    <mergeCell ref="B380:B381"/>
    <mergeCell ref="C380:C381"/>
    <mergeCell ref="D380:D381"/>
    <mergeCell ref="F380:F381"/>
    <mergeCell ref="E380:E381"/>
    <mergeCell ref="B478:K478"/>
    <mergeCell ref="A479:A481"/>
    <mergeCell ref="C479:C481"/>
    <mergeCell ref="D479:D481"/>
    <mergeCell ref="F479:F481"/>
    <mergeCell ref="E479:E481"/>
    <mergeCell ref="A440:A441"/>
    <mergeCell ref="B440:B441"/>
    <mergeCell ref="C440:C441"/>
    <mergeCell ref="D440:D441"/>
    <mergeCell ref="F440:F441"/>
    <mergeCell ref="A443:A444"/>
    <mergeCell ref="E443:E444"/>
    <mergeCell ref="D443:D444"/>
    <mergeCell ref="C443:C444"/>
    <mergeCell ref="B443:B444"/>
    <mergeCell ref="F443:F444"/>
    <mergeCell ref="B477:K477"/>
    <mergeCell ref="B457:K457"/>
    <mergeCell ref="B458:K458"/>
    <mergeCell ref="B459:K459"/>
    <mergeCell ref="B461:F461"/>
    <mergeCell ref="C445:C447"/>
    <mergeCell ref="B449:K449"/>
    <mergeCell ref="C272:C275"/>
    <mergeCell ref="D272:D275"/>
    <mergeCell ref="F272:F275"/>
    <mergeCell ref="E272:E275"/>
    <mergeCell ref="B273:B275"/>
    <mergeCell ref="B438:B439"/>
    <mergeCell ref="A423:K423"/>
    <mergeCell ref="B424:K424"/>
    <mergeCell ref="B425:K425"/>
    <mergeCell ref="C418:C422"/>
    <mergeCell ref="A436:A437"/>
    <mergeCell ref="B436:B437"/>
    <mergeCell ref="C436:C437"/>
    <mergeCell ref="D436:D437"/>
    <mergeCell ref="F436:F437"/>
    <mergeCell ref="A434:A435"/>
    <mergeCell ref="B434:B435"/>
    <mergeCell ref="C506:C509"/>
    <mergeCell ref="B482:F482"/>
    <mergeCell ref="G502:I502"/>
    <mergeCell ref="G503:I503"/>
    <mergeCell ref="G489:I489"/>
    <mergeCell ref="F490:F491"/>
    <mergeCell ref="D490:D491"/>
    <mergeCell ref="C490:C491"/>
    <mergeCell ref="B490:B491"/>
    <mergeCell ref="B486:B488"/>
    <mergeCell ref="C486:C488"/>
    <mergeCell ref="D486:D488"/>
    <mergeCell ref="F486:F488"/>
    <mergeCell ref="C492:C495"/>
    <mergeCell ref="B497:K497"/>
    <mergeCell ref="B498:K498"/>
    <mergeCell ref="B499:K499"/>
    <mergeCell ref="B501:F501"/>
    <mergeCell ref="G483:I483"/>
    <mergeCell ref="A490:A491"/>
    <mergeCell ref="E484:E491"/>
    <mergeCell ref="L18:L19"/>
    <mergeCell ref="G39:I39"/>
    <mergeCell ref="G40:I40"/>
    <mergeCell ref="G417:H417"/>
    <mergeCell ref="G454:I454"/>
    <mergeCell ref="G465:I465"/>
    <mergeCell ref="G464:I464"/>
    <mergeCell ref="G463:I463"/>
    <mergeCell ref="G462:I462"/>
    <mergeCell ref="B450:K450"/>
    <mergeCell ref="B451:K451"/>
    <mergeCell ref="B453:F453"/>
    <mergeCell ref="B426:K426"/>
    <mergeCell ref="B428:F428"/>
    <mergeCell ref="C390:C394"/>
    <mergeCell ref="B397:K397"/>
    <mergeCell ref="A81:K81"/>
    <mergeCell ref="A224:A225"/>
    <mergeCell ref="A240:A241"/>
    <mergeCell ref="B240:B241"/>
    <mergeCell ref="A486:A488"/>
    <mergeCell ref="B476:K476"/>
    <mergeCell ref="B70:F70"/>
    <mergeCell ref="C74:C75"/>
    <mergeCell ref="C77:C80"/>
    <mergeCell ref="B475:K475"/>
    <mergeCell ref="C468:C473"/>
    <mergeCell ref="F278:F279"/>
    <mergeCell ref="E278:E279"/>
    <mergeCell ref="D278:D279"/>
    <mergeCell ref="C278:C279"/>
    <mergeCell ref="B278:B279"/>
    <mergeCell ref="F290:F291"/>
    <mergeCell ref="E290:E291"/>
    <mergeCell ref="D290:D291"/>
    <mergeCell ref="C290:C291"/>
    <mergeCell ref="B290:B291"/>
    <mergeCell ref="C438:C439"/>
    <mergeCell ref="D438:D439"/>
    <mergeCell ref="F438:F439"/>
    <mergeCell ref="C409:C410"/>
    <mergeCell ref="D409:D410"/>
    <mergeCell ref="F409:F410"/>
    <mergeCell ref="C434:C435"/>
    <mergeCell ref="D434:D435"/>
    <mergeCell ref="F434:F435"/>
    <mergeCell ref="A290:A291"/>
    <mergeCell ref="A438:A439"/>
    <mergeCell ref="A278:A279"/>
    <mergeCell ref="F259:F260"/>
    <mergeCell ref="E259:E260"/>
    <mergeCell ref="D259:D260"/>
    <mergeCell ref="C259:C260"/>
    <mergeCell ref="B259:B260"/>
    <mergeCell ref="A259:A260"/>
    <mergeCell ref="B264:B265"/>
    <mergeCell ref="C263:C265"/>
    <mergeCell ref="A263:A265"/>
    <mergeCell ref="A272:A275"/>
    <mergeCell ref="B398:K398"/>
    <mergeCell ref="B401:F401"/>
    <mergeCell ref="A388:A389"/>
    <mergeCell ref="B388:B389"/>
    <mergeCell ref="C388:C389"/>
    <mergeCell ref="D388:D389"/>
    <mergeCell ref="F388:F389"/>
    <mergeCell ref="E388:E389"/>
    <mergeCell ref="A386:A387"/>
    <mergeCell ref="B386:B387"/>
    <mergeCell ref="C386:C387"/>
  </mergeCells>
  <pageMargins left="0.39370078740157483" right="0.39370078740157483" top="0.78740157480314965" bottom="0.59055118110236227" header="0" footer="0"/>
  <pageSetup paperSize="9" scale="68" firstPageNumber="2" fitToHeight="73" orientation="landscape" useFirstPageNumber="1" verticalDpi="180" r:id="rId1"/>
  <legacyDrawing r:id="rId2"/>
</worksheet>
</file>

<file path=xl/worksheets/sheet2.xml><?xml version="1.0" encoding="utf-8"?>
<worksheet xmlns="http://schemas.openxmlformats.org/spreadsheetml/2006/main" xmlns:r="http://schemas.openxmlformats.org/officeDocument/2006/relationships">
  <dimension ref="A1:Y1003"/>
  <sheetViews>
    <sheetView view="pageBreakPreview" zoomScale="120" zoomScaleSheetLayoutView="120" workbookViewId="0">
      <selection activeCell="F9" sqref="F9"/>
    </sheetView>
  </sheetViews>
  <sheetFormatPr defaultColWidth="14.42578125" defaultRowHeight="15" customHeight="1"/>
  <cols>
    <col min="1" max="1" width="4.7109375" style="10" customWidth="1"/>
    <col min="2" max="2" width="25.42578125" style="10" customWidth="1"/>
    <col min="3" max="3" width="14.5703125" style="10" customWidth="1"/>
    <col min="4" max="4" width="14.42578125" style="10" customWidth="1"/>
    <col min="5" max="5" width="11.28515625" style="10" customWidth="1"/>
    <col min="6" max="6" width="31.28515625" style="10" customWidth="1"/>
    <col min="7" max="25" width="8.85546875" style="10" customWidth="1"/>
    <col min="26" max="16384" width="14.42578125" style="10"/>
  </cols>
  <sheetData>
    <row r="1" spans="1:25">
      <c r="A1" s="165"/>
      <c r="B1" s="165"/>
      <c r="C1" s="165"/>
      <c r="D1" s="165"/>
      <c r="E1" s="165"/>
      <c r="F1" s="165"/>
      <c r="G1" s="9"/>
      <c r="H1" s="9"/>
      <c r="I1" s="9"/>
      <c r="J1" s="9"/>
      <c r="K1" s="9"/>
      <c r="L1" s="9"/>
      <c r="M1" s="9"/>
      <c r="N1" s="9"/>
      <c r="O1" s="9"/>
      <c r="P1" s="9"/>
      <c r="Q1" s="9"/>
      <c r="R1" s="9"/>
      <c r="S1" s="9"/>
      <c r="T1" s="9"/>
      <c r="U1" s="9"/>
      <c r="V1" s="9"/>
      <c r="W1" s="9"/>
      <c r="X1" s="9"/>
      <c r="Y1" s="9"/>
    </row>
    <row r="2" spans="1:25">
      <c r="A2" s="236" t="s">
        <v>627</v>
      </c>
      <c r="B2" s="234"/>
      <c r="C2" s="234"/>
      <c r="D2" s="234"/>
      <c r="E2" s="234"/>
      <c r="F2" s="234"/>
      <c r="G2" s="9"/>
      <c r="H2" s="9"/>
      <c r="I2" s="9"/>
      <c r="J2" s="9"/>
      <c r="K2" s="9"/>
      <c r="L2" s="9"/>
      <c r="M2" s="9"/>
      <c r="N2" s="9"/>
      <c r="O2" s="9"/>
      <c r="P2" s="9"/>
      <c r="Q2" s="9"/>
      <c r="R2" s="9"/>
      <c r="S2" s="9"/>
      <c r="T2" s="9"/>
      <c r="U2" s="9"/>
      <c r="V2" s="9"/>
      <c r="W2" s="9"/>
      <c r="X2" s="9"/>
      <c r="Y2" s="9"/>
    </row>
    <row r="3" spans="1:25">
      <c r="A3" s="165"/>
      <c r="B3" s="165"/>
      <c r="C3" s="165"/>
      <c r="D3" s="165"/>
      <c r="E3" s="165"/>
      <c r="F3" s="165"/>
      <c r="G3" s="9"/>
      <c r="H3" s="9"/>
      <c r="I3" s="9"/>
      <c r="J3" s="9"/>
      <c r="K3" s="9"/>
      <c r="L3" s="9"/>
      <c r="M3" s="9"/>
      <c r="N3" s="9"/>
      <c r="O3" s="9"/>
      <c r="P3" s="9"/>
      <c r="Q3" s="9"/>
      <c r="R3" s="9"/>
      <c r="S3" s="9"/>
      <c r="T3" s="9"/>
      <c r="U3" s="9"/>
      <c r="V3" s="9"/>
      <c r="W3" s="9"/>
      <c r="X3" s="9"/>
      <c r="Y3" s="9"/>
    </row>
    <row r="4" spans="1:25">
      <c r="A4" s="165"/>
      <c r="B4" s="165"/>
      <c r="C4" s="165"/>
      <c r="D4" s="165"/>
      <c r="E4" s="165"/>
      <c r="F4" s="166" t="s">
        <v>1</v>
      </c>
      <c r="G4" s="9"/>
      <c r="H4" s="9"/>
      <c r="I4" s="9"/>
      <c r="J4" s="9"/>
      <c r="K4" s="9"/>
      <c r="L4" s="9"/>
      <c r="M4" s="9"/>
      <c r="N4" s="9"/>
      <c r="O4" s="9"/>
      <c r="P4" s="9"/>
      <c r="Q4" s="9"/>
      <c r="R4" s="9"/>
      <c r="S4" s="9"/>
      <c r="T4" s="9"/>
      <c r="U4" s="9"/>
      <c r="V4" s="9"/>
      <c r="W4" s="9"/>
      <c r="X4" s="9"/>
      <c r="Y4" s="9"/>
    </row>
    <row r="5" spans="1:25" ht="47.25">
      <c r="A5" s="160"/>
      <c r="B5" s="160" t="s">
        <v>2</v>
      </c>
      <c r="C5" s="167" t="s">
        <v>32</v>
      </c>
      <c r="D5" s="167" t="s">
        <v>3</v>
      </c>
      <c r="E5" s="167" t="s">
        <v>4</v>
      </c>
      <c r="F5" s="160" t="s">
        <v>5</v>
      </c>
      <c r="G5" s="105"/>
      <c r="H5" s="105"/>
      <c r="I5" s="105"/>
      <c r="J5" s="105"/>
      <c r="K5" s="105"/>
      <c r="L5" s="105"/>
      <c r="M5" s="105"/>
      <c r="N5" s="105"/>
      <c r="O5" s="105"/>
      <c r="P5" s="105"/>
      <c r="Q5" s="105"/>
      <c r="R5" s="105"/>
      <c r="S5" s="105"/>
      <c r="T5" s="105"/>
      <c r="U5" s="105"/>
      <c r="V5" s="105"/>
      <c r="W5" s="105"/>
      <c r="X5" s="105"/>
      <c r="Y5" s="105"/>
    </row>
    <row r="6" spans="1:25" s="158" customFormat="1" ht="30">
      <c r="A6" s="161">
        <v>1</v>
      </c>
      <c r="B6" s="162" t="s">
        <v>124</v>
      </c>
      <c r="C6" s="168">
        <f>'1. Инф.о ходе реал-ции'!G513</f>
        <v>7621.8470000000007</v>
      </c>
      <c r="D6" s="168">
        <f>'1. Инф.о ходе реал-ции'!H513</f>
        <v>7300.384</v>
      </c>
      <c r="E6" s="168">
        <f>'1. Инф.о ходе реал-ции'!I513</f>
        <v>6173.7785300000005</v>
      </c>
      <c r="F6" s="169" t="s">
        <v>629</v>
      </c>
      <c r="G6" s="105"/>
      <c r="H6" s="105"/>
      <c r="I6" s="105"/>
      <c r="J6" s="105"/>
      <c r="K6" s="105"/>
      <c r="L6" s="105"/>
      <c r="M6" s="105"/>
      <c r="N6" s="105"/>
      <c r="O6" s="105"/>
      <c r="P6" s="105"/>
      <c r="Q6" s="105"/>
      <c r="R6" s="105"/>
      <c r="S6" s="105"/>
      <c r="T6" s="105"/>
      <c r="U6" s="105"/>
      <c r="V6" s="105"/>
      <c r="W6" s="105"/>
      <c r="X6" s="105"/>
      <c r="Y6" s="105"/>
    </row>
    <row r="7" spans="1:25">
      <c r="A7" s="163">
        <v>2</v>
      </c>
      <c r="B7" s="162" t="s">
        <v>6</v>
      </c>
      <c r="C7" s="168">
        <f>'1. Инф.о ходе реал-ции'!G514</f>
        <v>1855.5</v>
      </c>
      <c r="D7" s="168">
        <f>'1. Инф.о ходе реал-ции'!H514</f>
        <v>1842.6</v>
      </c>
      <c r="E7" s="168">
        <f>'1. Инф.о ходе реал-ции'!I514</f>
        <v>1842.6</v>
      </c>
      <c r="F7" s="169"/>
      <c r="G7" s="9"/>
      <c r="H7" s="9"/>
      <c r="I7" s="9"/>
      <c r="J7" s="9"/>
      <c r="K7" s="9"/>
      <c r="L7" s="9"/>
      <c r="M7" s="9"/>
      <c r="N7" s="9"/>
      <c r="O7" s="9"/>
      <c r="P7" s="9"/>
      <c r="Q7" s="9"/>
      <c r="R7" s="9"/>
      <c r="S7" s="9"/>
      <c r="T7" s="9"/>
      <c r="U7" s="9"/>
      <c r="V7" s="9"/>
      <c r="W7" s="9"/>
      <c r="X7" s="9"/>
      <c r="Y7" s="9"/>
    </row>
    <row r="8" spans="1:25" s="158" customFormat="1">
      <c r="A8" s="163">
        <v>3</v>
      </c>
      <c r="B8" s="162" t="s">
        <v>125</v>
      </c>
      <c r="C8" s="168">
        <f>'1. Инф.о ходе реал-ции'!G515</f>
        <v>11708.607849</v>
      </c>
      <c r="D8" s="168">
        <f>'1. Инф.о ходе реал-ции'!H515</f>
        <v>9407.3256000000001</v>
      </c>
      <c r="E8" s="168">
        <f>'1. Инф.о ходе реал-ции'!I515</f>
        <v>9311.143485999999</v>
      </c>
      <c r="F8" s="169"/>
      <c r="G8" s="9"/>
      <c r="H8" s="9"/>
      <c r="I8" s="9"/>
      <c r="J8" s="9"/>
      <c r="K8" s="9"/>
      <c r="L8" s="9"/>
      <c r="M8" s="9"/>
      <c r="N8" s="9"/>
      <c r="O8" s="9"/>
      <c r="P8" s="9"/>
      <c r="Q8" s="9"/>
      <c r="R8" s="9"/>
      <c r="S8" s="9"/>
      <c r="T8" s="9"/>
      <c r="U8" s="9"/>
      <c r="V8" s="9"/>
      <c r="W8" s="9"/>
      <c r="X8" s="9"/>
      <c r="Y8" s="9"/>
    </row>
    <row r="9" spans="1:25" ht="15.75">
      <c r="A9" s="163">
        <v>4</v>
      </c>
      <c r="B9" s="162" t="s">
        <v>450</v>
      </c>
      <c r="C9" s="168">
        <f>'1. Инф.о ходе реал-ции'!G516</f>
        <v>174.74099999999999</v>
      </c>
      <c r="D9" s="168">
        <f>'1. Инф.о ходе реал-ции'!H516</f>
        <v>138.82369999999997</v>
      </c>
      <c r="E9" s="168">
        <f>'1. Инф.о ходе реал-ции'!I516</f>
        <v>130.12150600000001</v>
      </c>
      <c r="F9" s="170"/>
      <c r="G9" s="9"/>
      <c r="H9" s="9"/>
      <c r="I9" s="9"/>
      <c r="J9" s="9"/>
      <c r="K9" s="9"/>
      <c r="L9" s="9"/>
      <c r="M9" s="9"/>
      <c r="N9" s="9"/>
      <c r="O9" s="9"/>
      <c r="P9" s="9"/>
      <c r="Q9" s="9"/>
      <c r="R9" s="9"/>
      <c r="S9" s="9"/>
      <c r="T9" s="9"/>
      <c r="U9" s="9"/>
      <c r="V9" s="9"/>
      <c r="W9" s="9"/>
      <c r="X9" s="9"/>
      <c r="Y9" s="9"/>
    </row>
    <row r="10" spans="1:25" s="158" customFormat="1" ht="30">
      <c r="A10" s="163">
        <v>5</v>
      </c>
      <c r="B10" s="172" t="s">
        <v>91</v>
      </c>
      <c r="C10" s="168">
        <f>'1. Инф.о ходе реал-ции'!G512</f>
        <v>116551.4</v>
      </c>
      <c r="D10" s="168">
        <f>'1. Инф.о ходе реал-ции'!H512</f>
        <v>116551.4</v>
      </c>
      <c r="E10" s="168">
        <f>'1. Инф.о ходе реал-ции'!I512</f>
        <v>18551.400000000001</v>
      </c>
      <c r="F10" s="172" t="s">
        <v>628</v>
      </c>
      <c r="G10" s="9"/>
      <c r="H10" s="9"/>
      <c r="I10" s="9"/>
      <c r="J10" s="9"/>
      <c r="K10" s="9"/>
      <c r="L10" s="9"/>
      <c r="M10" s="9"/>
      <c r="N10" s="9"/>
      <c r="O10" s="9"/>
      <c r="P10" s="9"/>
      <c r="Q10" s="9"/>
      <c r="R10" s="9"/>
      <c r="S10" s="9"/>
      <c r="T10" s="9"/>
      <c r="U10" s="9"/>
      <c r="V10" s="9"/>
      <c r="W10" s="9"/>
      <c r="X10" s="9"/>
      <c r="Y10" s="9"/>
    </row>
    <row r="11" spans="1:25">
      <c r="A11" s="163">
        <v>5</v>
      </c>
      <c r="B11" s="162" t="s">
        <v>8</v>
      </c>
      <c r="C11" s="168">
        <f>'1. Инф.о ходе реал-ции'!G517</f>
        <v>0</v>
      </c>
      <c r="D11" s="168">
        <f>'1. Инф.о ходе реал-ции'!H517</f>
        <v>0</v>
      </c>
      <c r="E11" s="168">
        <f>'1. Инф.о ходе реал-ции'!I517</f>
        <v>18</v>
      </c>
      <c r="F11" s="172"/>
      <c r="G11" s="9"/>
      <c r="H11" s="9"/>
      <c r="I11" s="9"/>
      <c r="J11" s="9"/>
      <c r="K11" s="9"/>
      <c r="L11" s="9"/>
      <c r="M11" s="9"/>
      <c r="N11" s="9"/>
      <c r="O11" s="9"/>
      <c r="P11" s="9"/>
      <c r="Q11" s="9"/>
      <c r="R11" s="9"/>
      <c r="S11" s="9"/>
      <c r="T11" s="9"/>
      <c r="U11" s="9"/>
      <c r="V11" s="9"/>
      <c r="W11" s="9"/>
      <c r="X11" s="9"/>
      <c r="Y11" s="9"/>
    </row>
    <row r="12" spans="1:25">
      <c r="A12" s="164"/>
      <c r="B12" s="164" t="s">
        <v>9</v>
      </c>
      <c r="C12" s="171">
        <f>SUM(C6:C11)</f>
        <v>137912.095849</v>
      </c>
      <c r="D12" s="171">
        <f t="shared" ref="D12:E12" si="0">SUM(D6:D11)</f>
        <v>135240.53330000001</v>
      </c>
      <c r="E12" s="171">
        <f t="shared" si="0"/>
        <v>36027.043522</v>
      </c>
      <c r="F12" s="164"/>
      <c r="G12" s="106"/>
      <c r="H12" s="106"/>
      <c r="I12" s="106"/>
      <c r="J12" s="106"/>
      <c r="K12" s="106"/>
      <c r="L12" s="106"/>
      <c r="M12" s="106"/>
      <c r="N12" s="106"/>
      <c r="O12" s="106"/>
      <c r="P12" s="106"/>
      <c r="Q12" s="106"/>
      <c r="R12" s="106"/>
      <c r="S12" s="106"/>
      <c r="T12" s="106"/>
      <c r="U12" s="106"/>
      <c r="V12" s="106"/>
      <c r="W12" s="106"/>
      <c r="X12" s="106"/>
      <c r="Y12" s="106"/>
    </row>
    <row r="13" spans="1:25">
      <c r="A13" s="9"/>
      <c r="B13" s="9"/>
      <c r="C13" s="9"/>
      <c r="D13" s="9"/>
      <c r="E13" s="9"/>
      <c r="F13" s="9"/>
      <c r="G13" s="9"/>
      <c r="H13" s="9"/>
      <c r="I13" s="9"/>
      <c r="J13" s="9"/>
      <c r="K13" s="9"/>
      <c r="L13" s="9"/>
      <c r="M13" s="9"/>
      <c r="N13" s="9"/>
      <c r="O13" s="9"/>
      <c r="P13" s="9"/>
      <c r="Q13" s="9"/>
      <c r="R13" s="9"/>
      <c r="S13" s="9"/>
      <c r="T13" s="9"/>
      <c r="U13" s="9"/>
      <c r="V13" s="9"/>
      <c r="W13" s="9"/>
      <c r="X13" s="9"/>
      <c r="Y13" s="9"/>
    </row>
    <row r="14" spans="1:25">
      <c r="A14" s="9"/>
      <c r="B14" s="9"/>
      <c r="C14" s="9"/>
      <c r="D14" s="9"/>
      <c r="E14" s="9"/>
      <c r="F14" s="9"/>
      <c r="G14" s="9"/>
      <c r="H14" s="9"/>
      <c r="I14" s="9"/>
      <c r="J14" s="9"/>
      <c r="K14" s="9"/>
      <c r="L14" s="9"/>
      <c r="M14" s="9"/>
      <c r="N14" s="9"/>
      <c r="O14" s="9"/>
      <c r="P14" s="9"/>
      <c r="Q14" s="9"/>
      <c r="R14" s="9"/>
      <c r="S14" s="9"/>
      <c r="T14" s="9"/>
      <c r="U14" s="9"/>
      <c r="V14" s="9"/>
      <c r="W14" s="9"/>
      <c r="X14" s="9"/>
      <c r="Y14" s="9"/>
    </row>
    <row r="15" spans="1:25">
      <c r="A15" s="9"/>
      <c r="B15" s="9"/>
      <c r="C15" s="9"/>
      <c r="D15" s="9"/>
      <c r="E15" s="9"/>
      <c r="F15" s="9"/>
      <c r="G15" s="9"/>
      <c r="H15" s="9"/>
      <c r="I15" s="9"/>
      <c r="J15" s="9"/>
      <c r="K15" s="9"/>
      <c r="L15" s="9"/>
      <c r="M15" s="9"/>
      <c r="N15" s="9"/>
      <c r="O15" s="9"/>
      <c r="P15" s="9"/>
      <c r="Q15" s="9"/>
      <c r="R15" s="9"/>
      <c r="S15" s="9"/>
      <c r="T15" s="9"/>
      <c r="U15" s="9"/>
      <c r="V15" s="9"/>
      <c r="W15" s="9"/>
      <c r="X15" s="9"/>
      <c r="Y15" s="9"/>
    </row>
    <row r="16" spans="1:25">
      <c r="A16" s="9"/>
      <c r="B16" s="9"/>
      <c r="C16" s="9"/>
      <c r="D16" s="9"/>
      <c r="E16" s="9"/>
      <c r="F16" s="9"/>
      <c r="G16" s="9"/>
      <c r="H16" s="9"/>
      <c r="I16" s="9"/>
      <c r="J16" s="9"/>
      <c r="K16" s="9"/>
      <c r="L16" s="9"/>
      <c r="M16" s="9"/>
      <c r="N16" s="9"/>
      <c r="O16" s="9"/>
      <c r="P16" s="9"/>
      <c r="Q16" s="9"/>
      <c r="R16" s="9"/>
      <c r="S16" s="9"/>
      <c r="T16" s="9"/>
      <c r="U16" s="9"/>
      <c r="V16" s="9"/>
      <c r="W16" s="9"/>
      <c r="X16" s="9"/>
      <c r="Y16" s="9"/>
    </row>
    <row r="17" spans="1:25">
      <c r="A17" s="9"/>
      <c r="B17" s="9"/>
      <c r="C17" s="9"/>
      <c r="D17" s="9"/>
      <c r="E17" s="9"/>
      <c r="F17" s="9"/>
      <c r="G17" s="9"/>
      <c r="H17" s="9"/>
      <c r="I17" s="9"/>
      <c r="J17" s="9"/>
      <c r="K17" s="9"/>
      <c r="L17" s="9"/>
      <c r="M17" s="9"/>
      <c r="N17" s="9"/>
      <c r="O17" s="9"/>
      <c r="P17" s="9"/>
      <c r="Q17" s="9"/>
      <c r="R17" s="9"/>
      <c r="S17" s="9"/>
      <c r="T17" s="9"/>
      <c r="U17" s="9"/>
      <c r="V17" s="9"/>
      <c r="W17" s="9"/>
      <c r="X17" s="9"/>
      <c r="Y17" s="9"/>
    </row>
    <row r="18" spans="1:25">
      <c r="A18" s="9"/>
      <c r="B18" s="9"/>
      <c r="C18" s="9"/>
      <c r="D18" s="9"/>
      <c r="E18" s="9"/>
      <c r="F18" s="9"/>
      <c r="G18" s="9"/>
      <c r="H18" s="9"/>
      <c r="I18" s="9"/>
      <c r="J18" s="9"/>
      <c r="K18" s="9"/>
      <c r="L18" s="9"/>
      <c r="M18" s="9"/>
      <c r="N18" s="9"/>
      <c r="O18" s="9"/>
      <c r="P18" s="9"/>
      <c r="Q18" s="9"/>
      <c r="R18" s="9"/>
      <c r="S18" s="9"/>
      <c r="T18" s="9"/>
      <c r="U18" s="9"/>
      <c r="V18" s="9"/>
      <c r="W18" s="9"/>
      <c r="X18" s="9"/>
      <c r="Y18" s="9"/>
    </row>
    <row r="19" spans="1:25">
      <c r="A19" s="9"/>
      <c r="B19" s="9"/>
      <c r="C19" s="9"/>
      <c r="D19" s="9"/>
      <c r="E19" s="9"/>
      <c r="F19" s="9"/>
      <c r="G19" s="9"/>
      <c r="H19" s="9"/>
      <c r="I19" s="9"/>
      <c r="J19" s="9"/>
      <c r="K19" s="9"/>
      <c r="L19" s="9"/>
      <c r="M19" s="9"/>
      <c r="N19" s="9"/>
      <c r="O19" s="9"/>
      <c r="P19" s="9"/>
      <c r="Q19" s="9"/>
      <c r="R19" s="9"/>
      <c r="S19" s="9"/>
      <c r="T19" s="9"/>
      <c r="U19" s="9"/>
      <c r="V19" s="9"/>
      <c r="W19" s="9"/>
      <c r="X19" s="9"/>
      <c r="Y19" s="9"/>
    </row>
    <row r="20" spans="1:25">
      <c r="A20" s="9"/>
      <c r="B20" s="9"/>
      <c r="C20" s="9"/>
      <c r="D20" s="9"/>
      <c r="E20" s="9"/>
      <c r="F20" s="9"/>
      <c r="G20" s="9"/>
      <c r="H20" s="9"/>
      <c r="I20" s="9"/>
      <c r="J20" s="9"/>
      <c r="K20" s="9"/>
      <c r="L20" s="9"/>
      <c r="M20" s="9"/>
      <c r="N20" s="9"/>
      <c r="O20" s="9"/>
      <c r="P20" s="9"/>
      <c r="Q20" s="9"/>
      <c r="R20" s="9"/>
      <c r="S20" s="9"/>
      <c r="T20" s="9"/>
      <c r="U20" s="9"/>
      <c r="V20" s="9"/>
      <c r="W20" s="9"/>
      <c r="X20" s="9"/>
      <c r="Y20" s="9"/>
    </row>
    <row r="21" spans="1:25">
      <c r="A21" s="9"/>
      <c r="B21" s="9"/>
      <c r="C21" s="9"/>
      <c r="D21" s="9"/>
      <c r="E21" s="9"/>
      <c r="F21" s="9"/>
      <c r="G21" s="9"/>
      <c r="H21" s="9"/>
      <c r="I21" s="9"/>
      <c r="J21" s="9"/>
      <c r="K21" s="9"/>
      <c r="L21" s="9"/>
      <c r="M21" s="9"/>
      <c r="N21" s="9"/>
      <c r="O21" s="9"/>
      <c r="P21" s="9"/>
      <c r="Q21" s="9"/>
      <c r="R21" s="9"/>
      <c r="S21" s="9"/>
      <c r="T21" s="9"/>
      <c r="U21" s="9"/>
      <c r="V21" s="9"/>
      <c r="W21" s="9"/>
      <c r="X21" s="9"/>
      <c r="Y21" s="9"/>
    </row>
    <row r="22" spans="1:25">
      <c r="A22" s="9"/>
      <c r="B22" s="9"/>
      <c r="C22" s="9"/>
      <c r="D22" s="9"/>
      <c r="E22" s="9"/>
      <c r="F22" s="9"/>
      <c r="G22" s="9"/>
      <c r="H22" s="9"/>
      <c r="I22" s="9"/>
      <c r="J22" s="9"/>
      <c r="K22" s="9"/>
      <c r="L22" s="9"/>
      <c r="M22" s="9"/>
      <c r="N22" s="9"/>
      <c r="O22" s="9"/>
      <c r="P22" s="9"/>
      <c r="Q22" s="9"/>
      <c r="R22" s="9"/>
      <c r="S22" s="9"/>
      <c r="T22" s="9"/>
      <c r="U22" s="9"/>
      <c r="V22" s="9"/>
      <c r="W22" s="9"/>
      <c r="X22" s="9"/>
      <c r="Y22" s="9"/>
    </row>
    <row r="23" spans="1:25">
      <c r="A23" s="9"/>
      <c r="B23" s="9"/>
      <c r="C23" s="9"/>
      <c r="D23" s="9"/>
      <c r="E23" s="9"/>
      <c r="F23" s="9"/>
      <c r="G23" s="9"/>
      <c r="H23" s="9"/>
      <c r="I23" s="9"/>
      <c r="J23" s="9"/>
      <c r="K23" s="9"/>
      <c r="L23" s="9"/>
      <c r="M23" s="9"/>
      <c r="N23" s="9"/>
      <c r="O23" s="9"/>
      <c r="P23" s="9"/>
      <c r="Q23" s="9"/>
      <c r="R23" s="9"/>
      <c r="S23" s="9"/>
      <c r="T23" s="9"/>
      <c r="U23" s="9"/>
      <c r="V23" s="9"/>
      <c r="W23" s="9"/>
      <c r="X23" s="9"/>
      <c r="Y23" s="9"/>
    </row>
    <row r="24" spans="1:25">
      <c r="A24" s="9"/>
      <c r="B24" s="9"/>
      <c r="C24" s="9"/>
      <c r="D24" s="9"/>
      <c r="E24" s="9"/>
      <c r="F24" s="9"/>
      <c r="G24" s="9"/>
      <c r="H24" s="9"/>
      <c r="I24" s="9"/>
      <c r="J24" s="9"/>
      <c r="K24" s="9"/>
      <c r="L24" s="9"/>
      <c r="M24" s="9"/>
      <c r="N24" s="9"/>
      <c r="O24" s="9"/>
      <c r="P24" s="9"/>
      <c r="Q24" s="9"/>
      <c r="R24" s="9"/>
      <c r="S24" s="9"/>
      <c r="T24" s="9"/>
      <c r="U24" s="9"/>
      <c r="V24" s="9"/>
      <c r="W24" s="9"/>
      <c r="X24" s="9"/>
      <c r="Y24" s="9"/>
    </row>
    <row r="25" spans="1:25">
      <c r="A25" s="9"/>
      <c r="B25" s="9"/>
      <c r="C25" s="9"/>
      <c r="D25" s="9"/>
      <c r="E25" s="9"/>
      <c r="F25" s="9"/>
      <c r="G25" s="9"/>
      <c r="H25" s="9"/>
      <c r="I25" s="9"/>
      <c r="J25" s="9"/>
      <c r="K25" s="9"/>
      <c r="L25" s="9"/>
      <c r="M25" s="9"/>
      <c r="N25" s="9"/>
      <c r="O25" s="9"/>
      <c r="P25" s="9"/>
      <c r="Q25" s="9"/>
      <c r="R25" s="9"/>
      <c r="S25" s="9"/>
      <c r="T25" s="9"/>
      <c r="U25" s="9"/>
      <c r="V25" s="9"/>
      <c r="W25" s="9"/>
      <c r="X25" s="9"/>
      <c r="Y25" s="9"/>
    </row>
    <row r="26" spans="1:25">
      <c r="A26" s="9"/>
      <c r="B26" s="9"/>
      <c r="C26" s="9"/>
      <c r="D26" s="9"/>
      <c r="E26" s="9"/>
      <c r="F26" s="9"/>
      <c r="G26" s="9"/>
      <c r="H26" s="9"/>
      <c r="I26" s="9"/>
      <c r="J26" s="9"/>
      <c r="K26" s="9"/>
      <c r="L26" s="9"/>
      <c r="M26" s="9"/>
      <c r="N26" s="9"/>
      <c r="O26" s="9"/>
      <c r="P26" s="9"/>
      <c r="Q26" s="9"/>
      <c r="R26" s="9"/>
      <c r="S26" s="9"/>
      <c r="T26" s="9"/>
      <c r="U26" s="9"/>
      <c r="V26" s="9"/>
      <c r="W26" s="9"/>
      <c r="X26" s="9"/>
      <c r="Y26" s="9"/>
    </row>
    <row r="27" spans="1:25">
      <c r="A27" s="9"/>
      <c r="B27" s="9"/>
      <c r="C27" s="9"/>
      <c r="D27" s="9"/>
      <c r="E27" s="9"/>
      <c r="F27" s="9"/>
      <c r="G27" s="9"/>
      <c r="H27" s="9"/>
      <c r="I27" s="9"/>
      <c r="J27" s="9"/>
      <c r="K27" s="9"/>
      <c r="L27" s="9"/>
      <c r="M27" s="9"/>
      <c r="N27" s="9"/>
      <c r="O27" s="9"/>
      <c r="P27" s="9"/>
      <c r="Q27" s="9"/>
      <c r="R27" s="9"/>
      <c r="S27" s="9"/>
      <c r="T27" s="9"/>
      <c r="U27" s="9"/>
      <c r="V27" s="9"/>
      <c r="W27" s="9"/>
      <c r="X27" s="9"/>
      <c r="Y27" s="9"/>
    </row>
    <row r="28" spans="1:25">
      <c r="A28" s="9"/>
      <c r="B28" s="9"/>
      <c r="C28" s="9"/>
      <c r="D28" s="9"/>
      <c r="E28" s="9"/>
      <c r="F28" s="9"/>
      <c r="G28" s="9"/>
      <c r="H28" s="9"/>
      <c r="I28" s="9"/>
      <c r="J28" s="9"/>
      <c r="K28" s="9"/>
      <c r="L28" s="9"/>
      <c r="M28" s="9"/>
      <c r="N28" s="9"/>
      <c r="O28" s="9"/>
      <c r="P28" s="9"/>
      <c r="Q28" s="9"/>
      <c r="R28" s="9"/>
      <c r="S28" s="9"/>
      <c r="T28" s="9"/>
      <c r="U28" s="9"/>
      <c r="V28" s="9"/>
      <c r="W28" s="9"/>
      <c r="X28" s="9"/>
      <c r="Y28" s="9"/>
    </row>
    <row r="29" spans="1:25">
      <c r="A29" s="9"/>
      <c r="B29" s="9"/>
      <c r="C29" s="9"/>
      <c r="D29" s="9"/>
      <c r="E29" s="9"/>
      <c r="F29" s="9"/>
      <c r="G29" s="9"/>
      <c r="H29" s="9"/>
      <c r="I29" s="9"/>
      <c r="J29" s="9"/>
      <c r="K29" s="9"/>
      <c r="L29" s="9"/>
      <c r="M29" s="9"/>
      <c r="N29" s="9"/>
      <c r="O29" s="9"/>
      <c r="P29" s="9"/>
      <c r="Q29" s="9"/>
      <c r="R29" s="9"/>
      <c r="S29" s="9"/>
      <c r="T29" s="9"/>
      <c r="U29" s="9"/>
      <c r="V29" s="9"/>
      <c r="W29" s="9"/>
      <c r="X29" s="9"/>
      <c r="Y29" s="9"/>
    </row>
    <row r="30" spans="1:25">
      <c r="A30" s="9"/>
      <c r="B30" s="9"/>
      <c r="C30" s="9"/>
      <c r="D30" s="9"/>
      <c r="E30" s="9"/>
      <c r="F30" s="9"/>
      <c r="G30" s="9"/>
      <c r="H30" s="9"/>
      <c r="I30" s="9"/>
      <c r="J30" s="9"/>
      <c r="K30" s="9"/>
      <c r="L30" s="9"/>
      <c r="M30" s="9"/>
      <c r="N30" s="9"/>
      <c r="O30" s="9"/>
      <c r="P30" s="9"/>
      <c r="Q30" s="9"/>
      <c r="R30" s="9"/>
      <c r="S30" s="9"/>
      <c r="T30" s="9"/>
      <c r="U30" s="9"/>
      <c r="V30" s="9"/>
      <c r="W30" s="9"/>
      <c r="X30" s="9"/>
      <c r="Y30" s="9"/>
    </row>
    <row r="31" spans="1:25">
      <c r="A31" s="9"/>
      <c r="B31" s="9"/>
      <c r="C31" s="9"/>
      <c r="D31" s="9"/>
      <c r="E31" s="9"/>
      <c r="F31" s="9"/>
      <c r="G31" s="9"/>
      <c r="H31" s="9"/>
      <c r="I31" s="9"/>
      <c r="J31" s="9"/>
      <c r="K31" s="9"/>
      <c r="L31" s="9"/>
      <c r="M31" s="9"/>
      <c r="N31" s="9"/>
      <c r="O31" s="9"/>
      <c r="P31" s="9"/>
      <c r="Q31" s="9"/>
      <c r="R31" s="9"/>
      <c r="S31" s="9"/>
      <c r="T31" s="9"/>
      <c r="U31" s="9"/>
      <c r="V31" s="9"/>
      <c r="W31" s="9"/>
      <c r="X31" s="9"/>
      <c r="Y31" s="9"/>
    </row>
    <row r="32" spans="1:25">
      <c r="A32" s="9"/>
      <c r="B32" s="9"/>
      <c r="C32" s="9"/>
      <c r="D32" s="9"/>
      <c r="E32" s="9"/>
      <c r="F32" s="9"/>
      <c r="G32" s="9"/>
      <c r="H32" s="9"/>
      <c r="I32" s="9"/>
      <c r="J32" s="9"/>
      <c r="K32" s="9"/>
      <c r="L32" s="9"/>
      <c r="M32" s="9"/>
      <c r="N32" s="9"/>
      <c r="O32" s="9"/>
      <c r="P32" s="9"/>
      <c r="Q32" s="9"/>
      <c r="R32" s="9"/>
      <c r="S32" s="9"/>
      <c r="T32" s="9"/>
      <c r="U32" s="9"/>
      <c r="V32" s="9"/>
      <c r="W32" s="9"/>
      <c r="X32" s="9"/>
      <c r="Y32" s="9"/>
    </row>
    <row r="33" spans="1:25">
      <c r="A33" s="9"/>
      <c r="B33" s="9"/>
      <c r="C33" s="9"/>
      <c r="D33" s="9"/>
      <c r="E33" s="9"/>
      <c r="F33" s="9"/>
      <c r="G33" s="9"/>
      <c r="H33" s="9"/>
      <c r="I33" s="9"/>
      <c r="J33" s="9"/>
      <c r="K33" s="9"/>
      <c r="L33" s="9"/>
      <c r="M33" s="9"/>
      <c r="N33" s="9"/>
      <c r="O33" s="9"/>
      <c r="P33" s="9"/>
      <c r="Q33" s="9"/>
      <c r="R33" s="9"/>
      <c r="S33" s="9"/>
      <c r="T33" s="9"/>
      <c r="U33" s="9"/>
      <c r="V33" s="9"/>
      <c r="W33" s="9"/>
      <c r="X33" s="9"/>
      <c r="Y33" s="9"/>
    </row>
    <row r="34" spans="1:25">
      <c r="A34" s="9"/>
      <c r="B34" s="9"/>
      <c r="C34" s="9"/>
      <c r="D34" s="9"/>
      <c r="E34" s="9"/>
      <c r="F34" s="9"/>
      <c r="G34" s="9"/>
      <c r="H34" s="9"/>
      <c r="I34" s="9"/>
      <c r="J34" s="9"/>
      <c r="K34" s="9"/>
      <c r="L34" s="9"/>
      <c r="M34" s="9"/>
      <c r="N34" s="9"/>
      <c r="O34" s="9"/>
      <c r="P34" s="9"/>
      <c r="Q34" s="9"/>
      <c r="R34" s="9"/>
      <c r="S34" s="9"/>
      <c r="T34" s="9"/>
      <c r="U34" s="9"/>
      <c r="V34" s="9"/>
      <c r="W34" s="9"/>
      <c r="X34" s="9"/>
      <c r="Y34" s="9"/>
    </row>
    <row r="35" spans="1:25">
      <c r="A35" s="9"/>
      <c r="B35" s="9"/>
      <c r="C35" s="9"/>
      <c r="D35" s="9"/>
      <c r="E35" s="9"/>
      <c r="F35" s="9"/>
      <c r="G35" s="9"/>
      <c r="H35" s="9"/>
      <c r="I35" s="9"/>
      <c r="J35" s="9"/>
      <c r="K35" s="9"/>
      <c r="L35" s="9"/>
      <c r="M35" s="9"/>
      <c r="N35" s="9"/>
      <c r="O35" s="9"/>
      <c r="P35" s="9"/>
      <c r="Q35" s="9"/>
      <c r="R35" s="9"/>
      <c r="S35" s="9"/>
      <c r="T35" s="9"/>
      <c r="U35" s="9"/>
      <c r="V35" s="9"/>
      <c r="W35" s="9"/>
      <c r="X35" s="9"/>
      <c r="Y35" s="9"/>
    </row>
    <row r="36" spans="1:25">
      <c r="A36" s="9"/>
      <c r="B36" s="9"/>
      <c r="C36" s="9"/>
      <c r="D36" s="9"/>
      <c r="E36" s="9"/>
      <c r="F36" s="9"/>
      <c r="G36" s="9"/>
      <c r="H36" s="9"/>
      <c r="I36" s="9"/>
      <c r="J36" s="9"/>
      <c r="K36" s="9"/>
      <c r="L36" s="9"/>
      <c r="M36" s="9"/>
      <c r="N36" s="9"/>
      <c r="O36" s="9"/>
      <c r="P36" s="9"/>
      <c r="Q36" s="9"/>
      <c r="R36" s="9"/>
      <c r="S36" s="9"/>
      <c r="T36" s="9"/>
      <c r="U36" s="9"/>
      <c r="V36" s="9"/>
      <c r="W36" s="9"/>
      <c r="X36" s="9"/>
      <c r="Y36" s="9"/>
    </row>
    <row r="37" spans="1:25">
      <c r="A37" s="9"/>
      <c r="B37" s="9"/>
      <c r="C37" s="9"/>
      <c r="D37" s="9"/>
      <c r="E37" s="9"/>
      <c r="F37" s="9"/>
      <c r="G37" s="9"/>
      <c r="H37" s="9"/>
      <c r="I37" s="9"/>
      <c r="J37" s="9"/>
      <c r="K37" s="9"/>
      <c r="L37" s="9"/>
      <c r="M37" s="9"/>
      <c r="N37" s="9"/>
      <c r="O37" s="9"/>
      <c r="P37" s="9"/>
      <c r="Q37" s="9"/>
      <c r="R37" s="9"/>
      <c r="S37" s="9"/>
      <c r="T37" s="9"/>
      <c r="U37" s="9"/>
      <c r="V37" s="9"/>
      <c r="W37" s="9"/>
      <c r="X37" s="9"/>
      <c r="Y37" s="9"/>
    </row>
    <row r="38" spans="1:25">
      <c r="A38" s="9"/>
      <c r="B38" s="9"/>
      <c r="C38" s="9"/>
      <c r="D38" s="9"/>
      <c r="E38" s="9"/>
      <c r="F38" s="9"/>
      <c r="G38" s="9"/>
      <c r="H38" s="9"/>
      <c r="I38" s="9"/>
      <c r="J38" s="9"/>
      <c r="K38" s="9"/>
      <c r="L38" s="9"/>
      <c r="M38" s="9"/>
      <c r="N38" s="9"/>
      <c r="O38" s="9"/>
      <c r="P38" s="9"/>
      <c r="Q38" s="9"/>
      <c r="R38" s="9"/>
      <c r="S38" s="9"/>
      <c r="T38" s="9"/>
      <c r="U38" s="9"/>
      <c r="V38" s="9"/>
      <c r="W38" s="9"/>
      <c r="X38" s="9"/>
      <c r="Y38" s="9"/>
    </row>
    <row r="39" spans="1:25">
      <c r="A39" s="9"/>
      <c r="B39" s="9"/>
      <c r="C39" s="9"/>
      <c r="D39" s="9"/>
      <c r="E39" s="9"/>
      <c r="F39" s="9"/>
      <c r="G39" s="9"/>
      <c r="H39" s="9"/>
      <c r="I39" s="9"/>
      <c r="J39" s="9"/>
      <c r="K39" s="9"/>
      <c r="L39" s="9"/>
      <c r="M39" s="9"/>
      <c r="N39" s="9"/>
      <c r="O39" s="9"/>
      <c r="P39" s="9"/>
      <c r="Q39" s="9"/>
      <c r="R39" s="9"/>
      <c r="S39" s="9"/>
      <c r="T39" s="9"/>
      <c r="U39" s="9"/>
      <c r="V39" s="9"/>
      <c r="W39" s="9"/>
      <c r="X39" s="9"/>
      <c r="Y39" s="9"/>
    </row>
    <row r="40" spans="1:25">
      <c r="A40" s="9"/>
      <c r="B40" s="9"/>
      <c r="C40" s="9"/>
      <c r="D40" s="9"/>
      <c r="E40" s="9"/>
      <c r="F40" s="9"/>
      <c r="G40" s="9"/>
      <c r="H40" s="9"/>
      <c r="I40" s="9"/>
      <c r="J40" s="9"/>
      <c r="K40" s="9"/>
      <c r="L40" s="9"/>
      <c r="M40" s="9"/>
      <c r="N40" s="9"/>
      <c r="O40" s="9"/>
      <c r="P40" s="9"/>
      <c r="Q40" s="9"/>
      <c r="R40" s="9"/>
      <c r="S40" s="9"/>
      <c r="T40" s="9"/>
      <c r="U40" s="9"/>
      <c r="V40" s="9"/>
      <c r="W40" s="9"/>
      <c r="X40" s="9"/>
      <c r="Y40" s="9"/>
    </row>
    <row r="41" spans="1:25">
      <c r="A41" s="9"/>
      <c r="B41" s="9"/>
      <c r="C41" s="9"/>
      <c r="D41" s="9"/>
      <c r="E41" s="9"/>
      <c r="F41" s="9"/>
      <c r="G41" s="9"/>
      <c r="H41" s="9"/>
      <c r="I41" s="9"/>
      <c r="J41" s="9"/>
      <c r="K41" s="9"/>
      <c r="L41" s="9"/>
      <c r="M41" s="9"/>
      <c r="N41" s="9"/>
      <c r="O41" s="9"/>
      <c r="P41" s="9"/>
      <c r="Q41" s="9"/>
      <c r="R41" s="9"/>
      <c r="S41" s="9"/>
      <c r="T41" s="9"/>
      <c r="U41" s="9"/>
      <c r="V41" s="9"/>
      <c r="W41" s="9"/>
      <c r="X41" s="9"/>
      <c r="Y41" s="9"/>
    </row>
    <row r="42" spans="1:25">
      <c r="A42" s="9"/>
      <c r="B42" s="9"/>
      <c r="C42" s="9"/>
      <c r="D42" s="9"/>
      <c r="E42" s="9"/>
      <c r="F42" s="9"/>
      <c r="G42" s="9"/>
      <c r="H42" s="9"/>
      <c r="I42" s="9"/>
      <c r="J42" s="9"/>
      <c r="K42" s="9"/>
      <c r="L42" s="9"/>
      <c r="M42" s="9"/>
      <c r="N42" s="9"/>
      <c r="O42" s="9"/>
      <c r="P42" s="9"/>
      <c r="Q42" s="9"/>
      <c r="R42" s="9"/>
      <c r="S42" s="9"/>
      <c r="T42" s="9"/>
      <c r="U42" s="9"/>
      <c r="V42" s="9"/>
      <c r="W42" s="9"/>
      <c r="X42" s="9"/>
      <c r="Y42" s="9"/>
    </row>
    <row r="43" spans="1:25">
      <c r="A43" s="9"/>
      <c r="B43" s="9"/>
      <c r="C43" s="9"/>
      <c r="D43" s="9"/>
      <c r="E43" s="9"/>
      <c r="F43" s="9"/>
      <c r="G43" s="9"/>
      <c r="H43" s="9"/>
      <c r="I43" s="9"/>
      <c r="J43" s="9"/>
      <c r="K43" s="9"/>
      <c r="L43" s="9"/>
      <c r="M43" s="9"/>
      <c r="N43" s="9"/>
      <c r="O43" s="9"/>
      <c r="P43" s="9"/>
      <c r="Q43" s="9"/>
      <c r="R43" s="9"/>
      <c r="S43" s="9"/>
      <c r="T43" s="9"/>
      <c r="U43" s="9"/>
      <c r="V43" s="9"/>
      <c r="W43" s="9"/>
      <c r="X43" s="9"/>
      <c r="Y43" s="9"/>
    </row>
    <row r="44" spans="1:25">
      <c r="A44" s="9"/>
      <c r="B44" s="9"/>
      <c r="C44" s="9"/>
      <c r="D44" s="9"/>
      <c r="E44" s="9"/>
      <c r="F44" s="9"/>
      <c r="G44" s="9"/>
      <c r="H44" s="9"/>
      <c r="I44" s="9"/>
      <c r="J44" s="9"/>
      <c r="K44" s="9"/>
      <c r="L44" s="9"/>
      <c r="M44" s="9"/>
      <c r="N44" s="9"/>
      <c r="O44" s="9"/>
      <c r="P44" s="9"/>
      <c r="Q44" s="9"/>
      <c r="R44" s="9"/>
      <c r="S44" s="9"/>
      <c r="T44" s="9"/>
      <c r="U44" s="9"/>
      <c r="V44" s="9"/>
      <c r="W44" s="9"/>
      <c r="X44" s="9"/>
      <c r="Y44" s="9"/>
    </row>
    <row r="45" spans="1:25">
      <c r="A45" s="9"/>
      <c r="B45" s="9"/>
      <c r="C45" s="9"/>
      <c r="D45" s="9"/>
      <c r="E45" s="9"/>
      <c r="F45" s="9"/>
      <c r="G45" s="9"/>
      <c r="H45" s="9"/>
      <c r="I45" s="9"/>
      <c r="J45" s="9"/>
      <c r="K45" s="9"/>
      <c r="L45" s="9"/>
      <c r="M45" s="9"/>
      <c r="N45" s="9"/>
      <c r="O45" s="9"/>
      <c r="P45" s="9"/>
      <c r="Q45" s="9"/>
      <c r="R45" s="9"/>
      <c r="S45" s="9"/>
      <c r="T45" s="9"/>
      <c r="U45" s="9"/>
      <c r="V45" s="9"/>
      <c r="W45" s="9"/>
      <c r="X45" s="9"/>
      <c r="Y45" s="9"/>
    </row>
    <row r="46" spans="1:25">
      <c r="A46" s="9"/>
      <c r="B46" s="9"/>
      <c r="C46" s="9"/>
      <c r="D46" s="9"/>
      <c r="E46" s="9"/>
      <c r="F46" s="9"/>
      <c r="G46" s="9"/>
      <c r="H46" s="9"/>
      <c r="I46" s="9"/>
      <c r="J46" s="9"/>
      <c r="K46" s="9"/>
      <c r="L46" s="9"/>
      <c r="M46" s="9"/>
      <c r="N46" s="9"/>
      <c r="O46" s="9"/>
      <c r="P46" s="9"/>
      <c r="Q46" s="9"/>
      <c r="R46" s="9"/>
      <c r="S46" s="9"/>
      <c r="T46" s="9"/>
      <c r="U46" s="9"/>
      <c r="V46" s="9"/>
      <c r="W46" s="9"/>
      <c r="X46" s="9"/>
      <c r="Y46" s="9"/>
    </row>
    <row r="47" spans="1:25">
      <c r="A47" s="9"/>
      <c r="B47" s="9"/>
      <c r="C47" s="9"/>
      <c r="D47" s="9"/>
      <c r="E47" s="9"/>
      <c r="F47" s="9"/>
      <c r="G47" s="9"/>
      <c r="H47" s="9"/>
      <c r="I47" s="9"/>
      <c r="J47" s="9"/>
      <c r="K47" s="9"/>
      <c r="L47" s="9"/>
      <c r="M47" s="9"/>
      <c r="N47" s="9"/>
      <c r="O47" s="9"/>
      <c r="P47" s="9"/>
      <c r="Q47" s="9"/>
      <c r="R47" s="9"/>
      <c r="S47" s="9"/>
      <c r="T47" s="9"/>
      <c r="U47" s="9"/>
      <c r="V47" s="9"/>
      <c r="W47" s="9"/>
      <c r="X47" s="9"/>
      <c r="Y47" s="9"/>
    </row>
    <row r="48" spans="1:25">
      <c r="A48" s="9"/>
      <c r="B48" s="9"/>
      <c r="C48" s="9"/>
      <c r="D48" s="9"/>
      <c r="E48" s="9"/>
      <c r="F48" s="9"/>
      <c r="G48" s="9"/>
      <c r="H48" s="9"/>
      <c r="I48" s="9"/>
      <c r="J48" s="9"/>
      <c r="K48" s="9"/>
      <c r="L48" s="9"/>
      <c r="M48" s="9"/>
      <c r="N48" s="9"/>
      <c r="O48" s="9"/>
      <c r="P48" s="9"/>
      <c r="Q48" s="9"/>
      <c r="R48" s="9"/>
      <c r="S48" s="9"/>
      <c r="T48" s="9"/>
      <c r="U48" s="9"/>
      <c r="V48" s="9"/>
      <c r="W48" s="9"/>
      <c r="X48" s="9"/>
      <c r="Y48" s="9"/>
    </row>
    <row r="49" spans="1:25">
      <c r="A49" s="9"/>
      <c r="B49" s="9"/>
      <c r="C49" s="9"/>
      <c r="D49" s="9"/>
      <c r="E49" s="9"/>
      <c r="F49" s="9"/>
      <c r="G49" s="9"/>
      <c r="H49" s="9"/>
      <c r="I49" s="9"/>
      <c r="J49" s="9"/>
      <c r="K49" s="9"/>
      <c r="L49" s="9"/>
      <c r="M49" s="9"/>
      <c r="N49" s="9"/>
      <c r="O49" s="9"/>
      <c r="P49" s="9"/>
      <c r="Q49" s="9"/>
      <c r="R49" s="9"/>
      <c r="S49" s="9"/>
      <c r="T49" s="9"/>
      <c r="U49" s="9"/>
      <c r="V49" s="9"/>
      <c r="W49" s="9"/>
      <c r="X49" s="9"/>
      <c r="Y49" s="9"/>
    </row>
    <row r="50" spans="1:25">
      <c r="A50" s="9"/>
      <c r="B50" s="9"/>
      <c r="C50" s="9"/>
      <c r="D50" s="9"/>
      <c r="E50" s="9"/>
      <c r="F50" s="9"/>
      <c r="G50" s="9"/>
      <c r="H50" s="9"/>
      <c r="I50" s="9"/>
      <c r="J50" s="9"/>
      <c r="K50" s="9"/>
      <c r="L50" s="9"/>
      <c r="M50" s="9"/>
      <c r="N50" s="9"/>
      <c r="O50" s="9"/>
      <c r="P50" s="9"/>
      <c r="Q50" s="9"/>
      <c r="R50" s="9"/>
      <c r="S50" s="9"/>
      <c r="T50" s="9"/>
      <c r="U50" s="9"/>
      <c r="V50" s="9"/>
      <c r="W50" s="9"/>
      <c r="X50" s="9"/>
      <c r="Y50" s="9"/>
    </row>
    <row r="51" spans="1:25">
      <c r="A51" s="9"/>
      <c r="B51" s="9"/>
      <c r="C51" s="9"/>
      <c r="D51" s="9"/>
      <c r="E51" s="9"/>
      <c r="F51" s="9"/>
      <c r="G51" s="9"/>
      <c r="H51" s="9"/>
      <c r="I51" s="9"/>
      <c r="J51" s="9"/>
      <c r="K51" s="9"/>
      <c r="L51" s="9"/>
      <c r="M51" s="9"/>
      <c r="N51" s="9"/>
      <c r="O51" s="9"/>
      <c r="P51" s="9"/>
      <c r="Q51" s="9"/>
      <c r="R51" s="9"/>
      <c r="S51" s="9"/>
      <c r="T51" s="9"/>
      <c r="U51" s="9"/>
      <c r="V51" s="9"/>
      <c r="W51" s="9"/>
      <c r="X51" s="9"/>
      <c r="Y51" s="9"/>
    </row>
    <row r="52" spans="1:25">
      <c r="A52" s="9"/>
      <c r="B52" s="9"/>
      <c r="C52" s="9"/>
      <c r="D52" s="9"/>
      <c r="E52" s="9"/>
      <c r="F52" s="9"/>
      <c r="G52" s="9"/>
      <c r="H52" s="9"/>
      <c r="I52" s="9"/>
      <c r="J52" s="9"/>
      <c r="K52" s="9"/>
      <c r="L52" s="9"/>
      <c r="M52" s="9"/>
      <c r="N52" s="9"/>
      <c r="O52" s="9"/>
      <c r="P52" s="9"/>
      <c r="Q52" s="9"/>
      <c r="R52" s="9"/>
      <c r="S52" s="9"/>
      <c r="T52" s="9"/>
      <c r="U52" s="9"/>
      <c r="V52" s="9"/>
      <c r="W52" s="9"/>
      <c r="X52" s="9"/>
      <c r="Y52" s="9"/>
    </row>
    <row r="53" spans="1:25">
      <c r="A53" s="9"/>
      <c r="B53" s="9"/>
      <c r="C53" s="9"/>
      <c r="D53" s="9"/>
      <c r="E53" s="9"/>
      <c r="F53" s="9"/>
      <c r="G53" s="9"/>
      <c r="H53" s="9"/>
      <c r="I53" s="9"/>
      <c r="J53" s="9"/>
      <c r="K53" s="9"/>
      <c r="L53" s="9"/>
      <c r="M53" s="9"/>
      <c r="N53" s="9"/>
      <c r="O53" s="9"/>
      <c r="P53" s="9"/>
      <c r="Q53" s="9"/>
      <c r="R53" s="9"/>
      <c r="S53" s="9"/>
      <c r="T53" s="9"/>
      <c r="U53" s="9"/>
      <c r="V53" s="9"/>
      <c r="W53" s="9"/>
      <c r="X53" s="9"/>
      <c r="Y53" s="9"/>
    </row>
    <row r="54" spans="1:25">
      <c r="A54" s="9"/>
      <c r="B54" s="9"/>
      <c r="C54" s="9"/>
      <c r="D54" s="9"/>
      <c r="E54" s="9"/>
      <c r="F54" s="9"/>
      <c r="G54" s="9"/>
      <c r="H54" s="9"/>
      <c r="I54" s="9"/>
      <c r="J54" s="9"/>
      <c r="K54" s="9"/>
      <c r="L54" s="9"/>
      <c r="M54" s="9"/>
      <c r="N54" s="9"/>
      <c r="O54" s="9"/>
      <c r="P54" s="9"/>
      <c r="Q54" s="9"/>
      <c r="R54" s="9"/>
      <c r="S54" s="9"/>
      <c r="T54" s="9"/>
      <c r="U54" s="9"/>
      <c r="V54" s="9"/>
      <c r="W54" s="9"/>
      <c r="X54" s="9"/>
      <c r="Y54" s="9"/>
    </row>
    <row r="55" spans="1:25">
      <c r="A55" s="9"/>
      <c r="B55" s="9"/>
      <c r="C55" s="9"/>
      <c r="D55" s="9"/>
      <c r="E55" s="9"/>
      <c r="F55" s="9"/>
      <c r="G55" s="9"/>
      <c r="H55" s="9"/>
      <c r="I55" s="9"/>
      <c r="J55" s="9"/>
      <c r="K55" s="9"/>
      <c r="L55" s="9"/>
      <c r="M55" s="9"/>
      <c r="N55" s="9"/>
      <c r="O55" s="9"/>
      <c r="P55" s="9"/>
      <c r="Q55" s="9"/>
      <c r="R55" s="9"/>
      <c r="S55" s="9"/>
      <c r="T55" s="9"/>
      <c r="U55" s="9"/>
      <c r="V55" s="9"/>
      <c r="W55" s="9"/>
      <c r="X55" s="9"/>
      <c r="Y55" s="9"/>
    </row>
    <row r="56" spans="1:25">
      <c r="A56" s="9"/>
      <c r="B56" s="9"/>
      <c r="C56" s="9"/>
      <c r="D56" s="9"/>
      <c r="E56" s="9"/>
      <c r="F56" s="9"/>
      <c r="G56" s="9"/>
      <c r="H56" s="9"/>
      <c r="I56" s="9"/>
      <c r="J56" s="9"/>
      <c r="K56" s="9"/>
      <c r="L56" s="9"/>
      <c r="M56" s="9"/>
      <c r="N56" s="9"/>
      <c r="O56" s="9"/>
      <c r="P56" s="9"/>
      <c r="Q56" s="9"/>
      <c r="R56" s="9"/>
      <c r="S56" s="9"/>
      <c r="T56" s="9"/>
      <c r="U56" s="9"/>
      <c r="V56" s="9"/>
      <c r="W56" s="9"/>
      <c r="X56" s="9"/>
      <c r="Y56" s="9"/>
    </row>
    <row r="57" spans="1:25">
      <c r="A57" s="9"/>
      <c r="B57" s="9"/>
      <c r="C57" s="9"/>
      <c r="D57" s="9"/>
      <c r="E57" s="9"/>
      <c r="F57" s="9"/>
      <c r="G57" s="9"/>
      <c r="H57" s="9"/>
      <c r="I57" s="9"/>
      <c r="J57" s="9"/>
      <c r="K57" s="9"/>
      <c r="L57" s="9"/>
      <c r="M57" s="9"/>
      <c r="N57" s="9"/>
      <c r="O57" s="9"/>
      <c r="P57" s="9"/>
      <c r="Q57" s="9"/>
      <c r="R57" s="9"/>
      <c r="S57" s="9"/>
      <c r="T57" s="9"/>
      <c r="U57" s="9"/>
      <c r="V57" s="9"/>
      <c r="W57" s="9"/>
      <c r="X57" s="9"/>
      <c r="Y57" s="9"/>
    </row>
    <row r="58" spans="1:25">
      <c r="A58" s="9"/>
      <c r="B58" s="9"/>
      <c r="C58" s="9"/>
      <c r="D58" s="9"/>
      <c r="E58" s="9"/>
      <c r="F58" s="9"/>
      <c r="G58" s="9"/>
      <c r="H58" s="9"/>
      <c r="I58" s="9"/>
      <c r="J58" s="9"/>
      <c r="K58" s="9"/>
      <c r="L58" s="9"/>
      <c r="M58" s="9"/>
      <c r="N58" s="9"/>
      <c r="O58" s="9"/>
      <c r="P58" s="9"/>
      <c r="Q58" s="9"/>
      <c r="R58" s="9"/>
      <c r="S58" s="9"/>
      <c r="T58" s="9"/>
      <c r="U58" s="9"/>
      <c r="V58" s="9"/>
      <c r="W58" s="9"/>
      <c r="X58" s="9"/>
      <c r="Y58" s="9"/>
    </row>
    <row r="59" spans="1:25">
      <c r="A59" s="9"/>
      <c r="B59" s="9"/>
      <c r="C59" s="9"/>
      <c r="D59" s="9"/>
      <c r="E59" s="9"/>
      <c r="F59" s="9"/>
      <c r="G59" s="9"/>
      <c r="H59" s="9"/>
      <c r="I59" s="9"/>
      <c r="J59" s="9"/>
      <c r="K59" s="9"/>
      <c r="L59" s="9"/>
      <c r="M59" s="9"/>
      <c r="N59" s="9"/>
      <c r="O59" s="9"/>
      <c r="P59" s="9"/>
      <c r="Q59" s="9"/>
      <c r="R59" s="9"/>
      <c r="S59" s="9"/>
      <c r="T59" s="9"/>
      <c r="U59" s="9"/>
      <c r="V59" s="9"/>
      <c r="W59" s="9"/>
      <c r="X59" s="9"/>
      <c r="Y59" s="9"/>
    </row>
    <row r="60" spans="1:25">
      <c r="A60" s="9"/>
      <c r="B60" s="9"/>
      <c r="C60" s="9"/>
      <c r="D60" s="9"/>
      <c r="E60" s="9"/>
      <c r="F60" s="9"/>
      <c r="G60" s="9"/>
      <c r="H60" s="9"/>
      <c r="I60" s="9"/>
      <c r="J60" s="9"/>
      <c r="K60" s="9"/>
      <c r="L60" s="9"/>
      <c r="M60" s="9"/>
      <c r="N60" s="9"/>
      <c r="O60" s="9"/>
      <c r="P60" s="9"/>
      <c r="Q60" s="9"/>
      <c r="R60" s="9"/>
      <c r="S60" s="9"/>
      <c r="T60" s="9"/>
      <c r="U60" s="9"/>
      <c r="V60" s="9"/>
      <c r="W60" s="9"/>
      <c r="X60" s="9"/>
      <c r="Y60" s="9"/>
    </row>
    <row r="61" spans="1:25">
      <c r="A61" s="9"/>
      <c r="B61" s="9"/>
      <c r="C61" s="9"/>
      <c r="D61" s="9"/>
      <c r="E61" s="9"/>
      <c r="F61" s="9"/>
      <c r="G61" s="9"/>
      <c r="H61" s="9"/>
      <c r="I61" s="9"/>
      <c r="J61" s="9"/>
      <c r="K61" s="9"/>
      <c r="L61" s="9"/>
      <c r="M61" s="9"/>
      <c r="N61" s="9"/>
      <c r="O61" s="9"/>
      <c r="P61" s="9"/>
      <c r="Q61" s="9"/>
      <c r="R61" s="9"/>
      <c r="S61" s="9"/>
      <c r="T61" s="9"/>
      <c r="U61" s="9"/>
      <c r="V61" s="9"/>
      <c r="W61" s="9"/>
      <c r="X61" s="9"/>
      <c r="Y61" s="9"/>
    </row>
    <row r="62" spans="1:25">
      <c r="A62" s="9"/>
      <c r="B62" s="9"/>
      <c r="C62" s="9"/>
      <c r="D62" s="9"/>
      <c r="E62" s="9"/>
      <c r="F62" s="9"/>
      <c r="G62" s="9"/>
      <c r="H62" s="9"/>
      <c r="I62" s="9"/>
      <c r="J62" s="9"/>
      <c r="K62" s="9"/>
      <c r="L62" s="9"/>
      <c r="M62" s="9"/>
      <c r="N62" s="9"/>
      <c r="O62" s="9"/>
      <c r="P62" s="9"/>
      <c r="Q62" s="9"/>
      <c r="R62" s="9"/>
      <c r="S62" s="9"/>
      <c r="T62" s="9"/>
      <c r="U62" s="9"/>
      <c r="V62" s="9"/>
      <c r="W62" s="9"/>
      <c r="X62" s="9"/>
      <c r="Y62" s="9"/>
    </row>
    <row r="63" spans="1:25">
      <c r="A63" s="9"/>
      <c r="B63" s="9"/>
      <c r="C63" s="9"/>
      <c r="D63" s="9"/>
      <c r="E63" s="9"/>
      <c r="F63" s="9"/>
      <c r="G63" s="9"/>
      <c r="H63" s="9"/>
      <c r="I63" s="9"/>
      <c r="J63" s="9"/>
      <c r="K63" s="9"/>
      <c r="L63" s="9"/>
      <c r="M63" s="9"/>
      <c r="N63" s="9"/>
      <c r="O63" s="9"/>
      <c r="P63" s="9"/>
      <c r="Q63" s="9"/>
      <c r="R63" s="9"/>
      <c r="S63" s="9"/>
      <c r="T63" s="9"/>
      <c r="U63" s="9"/>
      <c r="V63" s="9"/>
      <c r="W63" s="9"/>
      <c r="X63" s="9"/>
      <c r="Y63" s="9"/>
    </row>
    <row r="64" spans="1:25">
      <c r="A64" s="9"/>
      <c r="B64" s="9"/>
      <c r="C64" s="9"/>
      <c r="D64" s="9"/>
      <c r="E64" s="9"/>
      <c r="F64" s="9"/>
      <c r="G64" s="9"/>
      <c r="H64" s="9"/>
      <c r="I64" s="9"/>
      <c r="J64" s="9"/>
      <c r="K64" s="9"/>
      <c r="L64" s="9"/>
      <c r="M64" s="9"/>
      <c r="N64" s="9"/>
      <c r="O64" s="9"/>
      <c r="P64" s="9"/>
      <c r="Q64" s="9"/>
      <c r="R64" s="9"/>
      <c r="S64" s="9"/>
      <c r="T64" s="9"/>
      <c r="U64" s="9"/>
      <c r="V64" s="9"/>
      <c r="W64" s="9"/>
      <c r="X64" s="9"/>
      <c r="Y64" s="9"/>
    </row>
    <row r="65" spans="1:25">
      <c r="A65" s="9"/>
      <c r="B65" s="9"/>
      <c r="C65" s="9"/>
      <c r="D65" s="9"/>
      <c r="E65" s="9"/>
      <c r="F65" s="9"/>
      <c r="G65" s="9"/>
      <c r="H65" s="9"/>
      <c r="I65" s="9"/>
      <c r="J65" s="9"/>
      <c r="K65" s="9"/>
      <c r="L65" s="9"/>
      <c r="M65" s="9"/>
      <c r="N65" s="9"/>
      <c r="O65" s="9"/>
      <c r="P65" s="9"/>
      <c r="Q65" s="9"/>
      <c r="R65" s="9"/>
      <c r="S65" s="9"/>
      <c r="T65" s="9"/>
      <c r="U65" s="9"/>
      <c r="V65" s="9"/>
      <c r="W65" s="9"/>
      <c r="X65" s="9"/>
      <c r="Y65" s="9"/>
    </row>
    <row r="66" spans="1:25">
      <c r="A66" s="9"/>
      <c r="B66" s="9"/>
      <c r="C66" s="9"/>
      <c r="D66" s="9"/>
      <c r="E66" s="9"/>
      <c r="F66" s="9"/>
      <c r="G66" s="9"/>
      <c r="H66" s="9"/>
      <c r="I66" s="9"/>
      <c r="J66" s="9"/>
      <c r="K66" s="9"/>
      <c r="L66" s="9"/>
      <c r="M66" s="9"/>
      <c r="N66" s="9"/>
      <c r="O66" s="9"/>
      <c r="P66" s="9"/>
      <c r="Q66" s="9"/>
      <c r="R66" s="9"/>
      <c r="S66" s="9"/>
      <c r="T66" s="9"/>
      <c r="U66" s="9"/>
      <c r="V66" s="9"/>
      <c r="W66" s="9"/>
      <c r="X66" s="9"/>
      <c r="Y66" s="9"/>
    </row>
    <row r="67" spans="1:25">
      <c r="A67" s="9"/>
      <c r="B67" s="9"/>
      <c r="C67" s="9"/>
      <c r="D67" s="9"/>
      <c r="E67" s="9"/>
      <c r="F67" s="9"/>
      <c r="G67" s="9"/>
      <c r="H67" s="9"/>
      <c r="I67" s="9"/>
      <c r="J67" s="9"/>
      <c r="K67" s="9"/>
      <c r="L67" s="9"/>
      <c r="M67" s="9"/>
      <c r="N67" s="9"/>
      <c r="O67" s="9"/>
      <c r="P67" s="9"/>
      <c r="Q67" s="9"/>
      <c r="R67" s="9"/>
      <c r="S67" s="9"/>
      <c r="T67" s="9"/>
      <c r="U67" s="9"/>
      <c r="V67" s="9"/>
      <c r="W67" s="9"/>
      <c r="X67" s="9"/>
      <c r="Y67" s="9"/>
    </row>
    <row r="68" spans="1:25">
      <c r="A68" s="9"/>
      <c r="B68" s="9"/>
      <c r="C68" s="9"/>
      <c r="D68" s="9"/>
      <c r="E68" s="9"/>
      <c r="F68" s="9"/>
      <c r="G68" s="9"/>
      <c r="H68" s="9"/>
      <c r="I68" s="9"/>
      <c r="J68" s="9"/>
      <c r="K68" s="9"/>
      <c r="L68" s="9"/>
      <c r="M68" s="9"/>
      <c r="N68" s="9"/>
      <c r="O68" s="9"/>
      <c r="P68" s="9"/>
      <c r="Q68" s="9"/>
      <c r="R68" s="9"/>
      <c r="S68" s="9"/>
      <c r="T68" s="9"/>
      <c r="U68" s="9"/>
      <c r="V68" s="9"/>
      <c r="W68" s="9"/>
      <c r="X68" s="9"/>
      <c r="Y68" s="9"/>
    </row>
    <row r="69" spans="1:25">
      <c r="A69" s="9"/>
      <c r="B69" s="9"/>
      <c r="C69" s="9"/>
      <c r="D69" s="9"/>
      <c r="E69" s="9"/>
      <c r="F69" s="9"/>
      <c r="G69" s="9"/>
      <c r="H69" s="9"/>
      <c r="I69" s="9"/>
      <c r="J69" s="9"/>
      <c r="K69" s="9"/>
      <c r="L69" s="9"/>
      <c r="M69" s="9"/>
      <c r="N69" s="9"/>
      <c r="O69" s="9"/>
      <c r="P69" s="9"/>
      <c r="Q69" s="9"/>
      <c r="R69" s="9"/>
      <c r="S69" s="9"/>
      <c r="T69" s="9"/>
      <c r="U69" s="9"/>
      <c r="V69" s="9"/>
      <c r="W69" s="9"/>
      <c r="X69" s="9"/>
      <c r="Y69" s="9"/>
    </row>
    <row r="70" spans="1:25">
      <c r="A70" s="9"/>
      <c r="B70" s="9"/>
      <c r="C70" s="9"/>
      <c r="D70" s="9"/>
      <c r="E70" s="9"/>
      <c r="F70" s="9"/>
      <c r="G70" s="9"/>
      <c r="H70" s="9"/>
      <c r="I70" s="9"/>
      <c r="J70" s="9"/>
      <c r="K70" s="9"/>
      <c r="L70" s="9"/>
      <c r="M70" s="9"/>
      <c r="N70" s="9"/>
      <c r="O70" s="9"/>
      <c r="P70" s="9"/>
      <c r="Q70" s="9"/>
      <c r="R70" s="9"/>
      <c r="S70" s="9"/>
      <c r="T70" s="9"/>
      <c r="U70" s="9"/>
      <c r="V70" s="9"/>
      <c r="W70" s="9"/>
      <c r="X70" s="9"/>
      <c r="Y70" s="9"/>
    </row>
    <row r="71" spans="1:25">
      <c r="A71" s="9"/>
      <c r="B71" s="9"/>
      <c r="C71" s="9"/>
      <c r="D71" s="9"/>
      <c r="E71" s="9"/>
      <c r="F71" s="9"/>
      <c r="G71" s="9"/>
      <c r="H71" s="9"/>
      <c r="I71" s="9"/>
      <c r="J71" s="9"/>
      <c r="K71" s="9"/>
      <c r="L71" s="9"/>
      <c r="M71" s="9"/>
      <c r="N71" s="9"/>
      <c r="O71" s="9"/>
      <c r="P71" s="9"/>
      <c r="Q71" s="9"/>
      <c r="R71" s="9"/>
      <c r="S71" s="9"/>
      <c r="T71" s="9"/>
      <c r="U71" s="9"/>
      <c r="V71" s="9"/>
      <c r="W71" s="9"/>
      <c r="X71" s="9"/>
      <c r="Y71" s="9"/>
    </row>
    <row r="72" spans="1:25">
      <c r="A72" s="9"/>
      <c r="B72" s="9"/>
      <c r="C72" s="9"/>
      <c r="D72" s="9"/>
      <c r="E72" s="9"/>
      <c r="F72" s="9"/>
      <c r="G72" s="9"/>
      <c r="H72" s="9"/>
      <c r="I72" s="9"/>
      <c r="J72" s="9"/>
      <c r="K72" s="9"/>
      <c r="L72" s="9"/>
      <c r="M72" s="9"/>
      <c r="N72" s="9"/>
      <c r="O72" s="9"/>
      <c r="P72" s="9"/>
      <c r="Q72" s="9"/>
      <c r="R72" s="9"/>
      <c r="S72" s="9"/>
      <c r="T72" s="9"/>
      <c r="U72" s="9"/>
      <c r="V72" s="9"/>
      <c r="W72" s="9"/>
      <c r="X72" s="9"/>
      <c r="Y72" s="9"/>
    </row>
    <row r="73" spans="1:25">
      <c r="A73" s="9"/>
      <c r="B73" s="9"/>
      <c r="C73" s="9"/>
      <c r="D73" s="9"/>
      <c r="E73" s="9"/>
      <c r="F73" s="9"/>
      <c r="G73" s="9"/>
      <c r="H73" s="9"/>
      <c r="I73" s="9"/>
      <c r="J73" s="9"/>
      <c r="K73" s="9"/>
      <c r="L73" s="9"/>
      <c r="M73" s="9"/>
      <c r="N73" s="9"/>
      <c r="O73" s="9"/>
      <c r="P73" s="9"/>
      <c r="Q73" s="9"/>
      <c r="R73" s="9"/>
      <c r="S73" s="9"/>
      <c r="T73" s="9"/>
      <c r="U73" s="9"/>
      <c r="V73" s="9"/>
      <c r="W73" s="9"/>
      <c r="X73" s="9"/>
      <c r="Y73" s="9"/>
    </row>
    <row r="74" spans="1:25">
      <c r="A74" s="9"/>
      <c r="B74" s="9"/>
      <c r="C74" s="9"/>
      <c r="D74" s="9"/>
      <c r="E74" s="9"/>
      <c r="F74" s="9"/>
      <c r="G74" s="9"/>
      <c r="H74" s="9"/>
      <c r="I74" s="9"/>
      <c r="J74" s="9"/>
      <c r="K74" s="9"/>
      <c r="L74" s="9"/>
      <c r="M74" s="9"/>
      <c r="N74" s="9"/>
      <c r="O74" s="9"/>
      <c r="P74" s="9"/>
      <c r="Q74" s="9"/>
      <c r="R74" s="9"/>
      <c r="S74" s="9"/>
      <c r="T74" s="9"/>
      <c r="U74" s="9"/>
      <c r="V74" s="9"/>
      <c r="W74" s="9"/>
      <c r="X74" s="9"/>
      <c r="Y74" s="9"/>
    </row>
    <row r="75" spans="1:25">
      <c r="A75" s="9"/>
      <c r="B75" s="9"/>
      <c r="C75" s="9"/>
      <c r="D75" s="9"/>
      <c r="E75" s="9"/>
      <c r="F75" s="9"/>
      <c r="G75" s="9"/>
      <c r="H75" s="9"/>
      <c r="I75" s="9"/>
      <c r="J75" s="9"/>
      <c r="K75" s="9"/>
      <c r="L75" s="9"/>
      <c r="M75" s="9"/>
      <c r="N75" s="9"/>
      <c r="O75" s="9"/>
      <c r="P75" s="9"/>
      <c r="Q75" s="9"/>
      <c r="R75" s="9"/>
      <c r="S75" s="9"/>
      <c r="T75" s="9"/>
      <c r="U75" s="9"/>
      <c r="V75" s="9"/>
      <c r="W75" s="9"/>
      <c r="X75" s="9"/>
      <c r="Y75" s="9"/>
    </row>
    <row r="76" spans="1:25">
      <c r="A76" s="9"/>
      <c r="B76" s="9"/>
      <c r="C76" s="9"/>
      <c r="D76" s="9"/>
      <c r="E76" s="9"/>
      <c r="F76" s="9"/>
      <c r="G76" s="9"/>
      <c r="H76" s="9"/>
      <c r="I76" s="9"/>
      <c r="J76" s="9"/>
      <c r="K76" s="9"/>
      <c r="L76" s="9"/>
      <c r="M76" s="9"/>
      <c r="N76" s="9"/>
      <c r="O76" s="9"/>
      <c r="P76" s="9"/>
      <c r="Q76" s="9"/>
      <c r="R76" s="9"/>
      <c r="S76" s="9"/>
      <c r="T76" s="9"/>
      <c r="U76" s="9"/>
      <c r="V76" s="9"/>
      <c r="W76" s="9"/>
      <c r="X76" s="9"/>
      <c r="Y76" s="9"/>
    </row>
    <row r="77" spans="1:25">
      <c r="A77" s="9"/>
      <c r="B77" s="9"/>
      <c r="C77" s="9"/>
      <c r="D77" s="9"/>
      <c r="E77" s="9"/>
      <c r="F77" s="9"/>
      <c r="G77" s="9"/>
      <c r="H77" s="9"/>
      <c r="I77" s="9"/>
      <c r="J77" s="9"/>
      <c r="K77" s="9"/>
      <c r="L77" s="9"/>
      <c r="M77" s="9"/>
      <c r="N77" s="9"/>
      <c r="O77" s="9"/>
      <c r="P77" s="9"/>
      <c r="Q77" s="9"/>
      <c r="R77" s="9"/>
      <c r="S77" s="9"/>
      <c r="T77" s="9"/>
      <c r="U77" s="9"/>
      <c r="V77" s="9"/>
      <c r="W77" s="9"/>
      <c r="X77" s="9"/>
      <c r="Y77" s="9"/>
    </row>
    <row r="78" spans="1:25">
      <c r="A78" s="9"/>
      <c r="B78" s="9"/>
      <c r="C78" s="9"/>
      <c r="D78" s="9"/>
      <c r="E78" s="9"/>
      <c r="F78" s="9"/>
      <c r="G78" s="9"/>
      <c r="H78" s="9"/>
      <c r="I78" s="9"/>
      <c r="J78" s="9"/>
      <c r="K78" s="9"/>
      <c r="L78" s="9"/>
      <c r="M78" s="9"/>
      <c r="N78" s="9"/>
      <c r="O78" s="9"/>
      <c r="P78" s="9"/>
      <c r="Q78" s="9"/>
      <c r="R78" s="9"/>
      <c r="S78" s="9"/>
      <c r="T78" s="9"/>
      <c r="U78" s="9"/>
      <c r="V78" s="9"/>
      <c r="W78" s="9"/>
      <c r="X78" s="9"/>
      <c r="Y78" s="9"/>
    </row>
    <row r="79" spans="1:25">
      <c r="A79" s="9"/>
      <c r="B79" s="9"/>
      <c r="C79" s="9"/>
      <c r="D79" s="9"/>
      <c r="E79" s="9"/>
      <c r="F79" s="9"/>
      <c r="G79" s="9"/>
      <c r="H79" s="9"/>
      <c r="I79" s="9"/>
      <c r="J79" s="9"/>
      <c r="K79" s="9"/>
      <c r="L79" s="9"/>
      <c r="M79" s="9"/>
      <c r="N79" s="9"/>
      <c r="O79" s="9"/>
      <c r="P79" s="9"/>
      <c r="Q79" s="9"/>
      <c r="R79" s="9"/>
      <c r="S79" s="9"/>
      <c r="T79" s="9"/>
      <c r="U79" s="9"/>
      <c r="V79" s="9"/>
      <c r="W79" s="9"/>
      <c r="X79" s="9"/>
      <c r="Y79" s="9"/>
    </row>
    <row r="80" spans="1:25">
      <c r="A80" s="9"/>
      <c r="B80" s="9"/>
      <c r="C80" s="9"/>
      <c r="D80" s="9"/>
      <c r="E80" s="9"/>
      <c r="F80" s="9"/>
      <c r="G80" s="9"/>
      <c r="H80" s="9"/>
      <c r="I80" s="9"/>
      <c r="J80" s="9"/>
      <c r="K80" s="9"/>
      <c r="L80" s="9"/>
      <c r="M80" s="9"/>
      <c r="N80" s="9"/>
      <c r="O80" s="9"/>
      <c r="P80" s="9"/>
      <c r="Q80" s="9"/>
      <c r="R80" s="9"/>
      <c r="S80" s="9"/>
      <c r="T80" s="9"/>
      <c r="U80" s="9"/>
      <c r="V80" s="9"/>
      <c r="W80" s="9"/>
      <c r="X80" s="9"/>
      <c r="Y80" s="9"/>
    </row>
    <row r="81" spans="1:25">
      <c r="A81" s="9"/>
      <c r="B81" s="9"/>
      <c r="C81" s="9"/>
      <c r="D81" s="9"/>
      <c r="E81" s="9"/>
      <c r="F81" s="9"/>
      <c r="G81" s="9"/>
      <c r="H81" s="9"/>
      <c r="I81" s="9"/>
      <c r="J81" s="9"/>
      <c r="K81" s="9"/>
      <c r="L81" s="9"/>
      <c r="M81" s="9"/>
      <c r="N81" s="9"/>
      <c r="O81" s="9"/>
      <c r="P81" s="9"/>
      <c r="Q81" s="9"/>
      <c r="R81" s="9"/>
      <c r="S81" s="9"/>
      <c r="T81" s="9"/>
      <c r="U81" s="9"/>
      <c r="V81" s="9"/>
      <c r="W81" s="9"/>
      <c r="X81" s="9"/>
      <c r="Y81" s="9"/>
    </row>
    <row r="82" spans="1:25">
      <c r="A82" s="9"/>
      <c r="B82" s="9"/>
      <c r="C82" s="9"/>
      <c r="D82" s="9"/>
      <c r="E82" s="9"/>
      <c r="F82" s="9"/>
      <c r="G82" s="9"/>
      <c r="H82" s="9"/>
      <c r="I82" s="9"/>
      <c r="J82" s="9"/>
      <c r="K82" s="9"/>
      <c r="L82" s="9"/>
      <c r="M82" s="9"/>
      <c r="N82" s="9"/>
      <c r="O82" s="9"/>
      <c r="P82" s="9"/>
      <c r="Q82" s="9"/>
      <c r="R82" s="9"/>
      <c r="S82" s="9"/>
      <c r="T82" s="9"/>
      <c r="U82" s="9"/>
      <c r="V82" s="9"/>
      <c r="W82" s="9"/>
      <c r="X82" s="9"/>
      <c r="Y82" s="9"/>
    </row>
    <row r="83" spans="1:25">
      <c r="A83" s="9"/>
      <c r="B83" s="9"/>
      <c r="C83" s="9"/>
      <c r="D83" s="9"/>
      <c r="E83" s="9"/>
      <c r="F83" s="9"/>
      <c r="G83" s="9"/>
      <c r="H83" s="9"/>
      <c r="I83" s="9"/>
      <c r="J83" s="9"/>
      <c r="K83" s="9"/>
      <c r="L83" s="9"/>
      <c r="M83" s="9"/>
      <c r="N83" s="9"/>
      <c r="O83" s="9"/>
      <c r="P83" s="9"/>
      <c r="Q83" s="9"/>
      <c r="R83" s="9"/>
      <c r="S83" s="9"/>
      <c r="T83" s="9"/>
      <c r="U83" s="9"/>
      <c r="V83" s="9"/>
      <c r="W83" s="9"/>
      <c r="X83" s="9"/>
      <c r="Y83" s="9"/>
    </row>
    <row r="84" spans="1:25">
      <c r="A84" s="9"/>
      <c r="B84" s="9"/>
      <c r="C84" s="9"/>
      <c r="D84" s="9"/>
      <c r="E84" s="9"/>
      <c r="F84" s="9"/>
      <c r="G84" s="9"/>
      <c r="H84" s="9"/>
      <c r="I84" s="9"/>
      <c r="J84" s="9"/>
      <c r="K84" s="9"/>
      <c r="L84" s="9"/>
      <c r="M84" s="9"/>
      <c r="N84" s="9"/>
      <c r="O84" s="9"/>
      <c r="P84" s="9"/>
      <c r="Q84" s="9"/>
      <c r="R84" s="9"/>
      <c r="S84" s="9"/>
      <c r="T84" s="9"/>
      <c r="U84" s="9"/>
      <c r="V84" s="9"/>
      <c r="W84" s="9"/>
      <c r="X84" s="9"/>
      <c r="Y84" s="9"/>
    </row>
    <row r="85" spans="1:25">
      <c r="A85" s="9"/>
      <c r="B85" s="9"/>
      <c r="C85" s="9"/>
      <c r="D85" s="9"/>
      <c r="E85" s="9"/>
      <c r="F85" s="9"/>
      <c r="G85" s="9"/>
      <c r="H85" s="9"/>
      <c r="I85" s="9"/>
      <c r="J85" s="9"/>
      <c r="K85" s="9"/>
      <c r="L85" s="9"/>
      <c r="M85" s="9"/>
      <c r="N85" s="9"/>
      <c r="O85" s="9"/>
      <c r="P85" s="9"/>
      <c r="Q85" s="9"/>
      <c r="R85" s="9"/>
      <c r="S85" s="9"/>
      <c r="T85" s="9"/>
      <c r="U85" s="9"/>
      <c r="V85" s="9"/>
      <c r="W85" s="9"/>
      <c r="X85" s="9"/>
      <c r="Y85" s="9"/>
    </row>
    <row r="86" spans="1:25">
      <c r="A86" s="9"/>
      <c r="B86" s="9"/>
      <c r="C86" s="9"/>
      <c r="D86" s="9"/>
      <c r="E86" s="9"/>
      <c r="F86" s="9"/>
      <c r="G86" s="9"/>
      <c r="H86" s="9"/>
      <c r="I86" s="9"/>
      <c r="J86" s="9"/>
      <c r="K86" s="9"/>
      <c r="L86" s="9"/>
      <c r="M86" s="9"/>
      <c r="N86" s="9"/>
      <c r="O86" s="9"/>
      <c r="P86" s="9"/>
      <c r="Q86" s="9"/>
      <c r="R86" s="9"/>
      <c r="S86" s="9"/>
      <c r="T86" s="9"/>
      <c r="U86" s="9"/>
      <c r="V86" s="9"/>
      <c r="W86" s="9"/>
      <c r="X86" s="9"/>
      <c r="Y86" s="9"/>
    </row>
    <row r="87" spans="1:25">
      <c r="A87" s="9"/>
      <c r="B87" s="9"/>
      <c r="C87" s="9"/>
      <c r="D87" s="9"/>
      <c r="E87" s="9"/>
      <c r="F87" s="9"/>
      <c r="G87" s="9"/>
      <c r="H87" s="9"/>
      <c r="I87" s="9"/>
      <c r="J87" s="9"/>
      <c r="K87" s="9"/>
      <c r="L87" s="9"/>
      <c r="M87" s="9"/>
      <c r="N87" s="9"/>
      <c r="O87" s="9"/>
      <c r="P87" s="9"/>
      <c r="Q87" s="9"/>
      <c r="R87" s="9"/>
      <c r="S87" s="9"/>
      <c r="T87" s="9"/>
      <c r="U87" s="9"/>
      <c r="V87" s="9"/>
      <c r="W87" s="9"/>
      <c r="X87" s="9"/>
      <c r="Y87" s="9"/>
    </row>
    <row r="88" spans="1:25">
      <c r="A88" s="9"/>
      <c r="B88" s="9"/>
      <c r="C88" s="9"/>
      <c r="D88" s="9"/>
      <c r="E88" s="9"/>
      <c r="F88" s="9"/>
      <c r="G88" s="9"/>
      <c r="H88" s="9"/>
      <c r="I88" s="9"/>
      <c r="J88" s="9"/>
      <c r="K88" s="9"/>
      <c r="L88" s="9"/>
      <c r="M88" s="9"/>
      <c r="N88" s="9"/>
      <c r="O88" s="9"/>
      <c r="P88" s="9"/>
      <c r="Q88" s="9"/>
      <c r="R88" s="9"/>
      <c r="S88" s="9"/>
      <c r="T88" s="9"/>
      <c r="U88" s="9"/>
      <c r="V88" s="9"/>
      <c r="W88" s="9"/>
      <c r="X88" s="9"/>
      <c r="Y88" s="9"/>
    </row>
    <row r="89" spans="1:25">
      <c r="A89" s="9"/>
      <c r="B89" s="9"/>
      <c r="C89" s="9"/>
      <c r="D89" s="9"/>
      <c r="E89" s="9"/>
      <c r="F89" s="9"/>
      <c r="G89" s="9"/>
      <c r="H89" s="9"/>
      <c r="I89" s="9"/>
      <c r="J89" s="9"/>
      <c r="K89" s="9"/>
      <c r="L89" s="9"/>
      <c r="M89" s="9"/>
      <c r="N89" s="9"/>
      <c r="O89" s="9"/>
      <c r="P89" s="9"/>
      <c r="Q89" s="9"/>
      <c r="R89" s="9"/>
      <c r="S89" s="9"/>
      <c r="T89" s="9"/>
      <c r="U89" s="9"/>
      <c r="V89" s="9"/>
      <c r="W89" s="9"/>
      <c r="X89" s="9"/>
      <c r="Y89" s="9"/>
    </row>
    <row r="90" spans="1:25">
      <c r="A90" s="9"/>
      <c r="B90" s="9"/>
      <c r="C90" s="9"/>
      <c r="D90" s="9"/>
      <c r="E90" s="9"/>
      <c r="F90" s="9"/>
      <c r="G90" s="9"/>
      <c r="H90" s="9"/>
      <c r="I90" s="9"/>
      <c r="J90" s="9"/>
      <c r="K90" s="9"/>
      <c r="L90" s="9"/>
      <c r="M90" s="9"/>
      <c r="N90" s="9"/>
      <c r="O90" s="9"/>
      <c r="P90" s="9"/>
      <c r="Q90" s="9"/>
      <c r="R90" s="9"/>
      <c r="S90" s="9"/>
      <c r="T90" s="9"/>
      <c r="U90" s="9"/>
      <c r="V90" s="9"/>
      <c r="W90" s="9"/>
      <c r="X90" s="9"/>
      <c r="Y90" s="9"/>
    </row>
    <row r="91" spans="1:25">
      <c r="A91" s="9"/>
      <c r="B91" s="9"/>
      <c r="C91" s="9"/>
      <c r="D91" s="9"/>
      <c r="E91" s="9"/>
      <c r="F91" s="9"/>
      <c r="G91" s="9"/>
      <c r="H91" s="9"/>
      <c r="I91" s="9"/>
      <c r="J91" s="9"/>
      <c r="K91" s="9"/>
      <c r="L91" s="9"/>
      <c r="M91" s="9"/>
      <c r="N91" s="9"/>
      <c r="O91" s="9"/>
      <c r="P91" s="9"/>
      <c r="Q91" s="9"/>
      <c r="R91" s="9"/>
      <c r="S91" s="9"/>
      <c r="T91" s="9"/>
      <c r="U91" s="9"/>
      <c r="V91" s="9"/>
      <c r="W91" s="9"/>
      <c r="X91" s="9"/>
      <c r="Y91" s="9"/>
    </row>
    <row r="92" spans="1:25">
      <c r="A92" s="9"/>
      <c r="B92" s="9"/>
      <c r="C92" s="9"/>
      <c r="D92" s="9"/>
      <c r="E92" s="9"/>
      <c r="F92" s="9"/>
      <c r="G92" s="9"/>
      <c r="H92" s="9"/>
      <c r="I92" s="9"/>
      <c r="J92" s="9"/>
      <c r="K92" s="9"/>
      <c r="L92" s="9"/>
      <c r="M92" s="9"/>
      <c r="N92" s="9"/>
      <c r="O92" s="9"/>
      <c r="P92" s="9"/>
      <c r="Q92" s="9"/>
      <c r="R92" s="9"/>
      <c r="S92" s="9"/>
      <c r="T92" s="9"/>
      <c r="U92" s="9"/>
      <c r="V92" s="9"/>
      <c r="W92" s="9"/>
      <c r="X92" s="9"/>
      <c r="Y92" s="9"/>
    </row>
    <row r="93" spans="1:25">
      <c r="A93" s="9"/>
      <c r="B93" s="9"/>
      <c r="C93" s="9"/>
      <c r="D93" s="9"/>
      <c r="E93" s="9"/>
      <c r="F93" s="9"/>
      <c r="G93" s="9"/>
      <c r="H93" s="9"/>
      <c r="I93" s="9"/>
      <c r="J93" s="9"/>
      <c r="K93" s="9"/>
      <c r="L93" s="9"/>
      <c r="M93" s="9"/>
      <c r="N93" s="9"/>
      <c r="O93" s="9"/>
      <c r="P93" s="9"/>
      <c r="Q93" s="9"/>
      <c r="R93" s="9"/>
      <c r="S93" s="9"/>
      <c r="T93" s="9"/>
      <c r="U93" s="9"/>
      <c r="V93" s="9"/>
      <c r="W93" s="9"/>
      <c r="X93" s="9"/>
      <c r="Y93" s="9"/>
    </row>
    <row r="94" spans="1:25">
      <c r="A94" s="9"/>
      <c r="B94" s="9"/>
      <c r="C94" s="9"/>
      <c r="D94" s="9"/>
      <c r="E94" s="9"/>
      <c r="F94" s="9"/>
      <c r="G94" s="9"/>
      <c r="H94" s="9"/>
      <c r="I94" s="9"/>
      <c r="J94" s="9"/>
      <c r="K94" s="9"/>
      <c r="L94" s="9"/>
      <c r="M94" s="9"/>
      <c r="N94" s="9"/>
      <c r="O94" s="9"/>
      <c r="P94" s="9"/>
      <c r="Q94" s="9"/>
      <c r="R94" s="9"/>
      <c r="S94" s="9"/>
      <c r="T94" s="9"/>
      <c r="U94" s="9"/>
      <c r="V94" s="9"/>
      <c r="W94" s="9"/>
      <c r="X94" s="9"/>
      <c r="Y94" s="9"/>
    </row>
    <row r="95" spans="1:25">
      <c r="A95" s="9"/>
      <c r="B95" s="9"/>
      <c r="C95" s="9"/>
      <c r="D95" s="9"/>
      <c r="E95" s="9"/>
      <c r="F95" s="9"/>
      <c r="G95" s="9"/>
      <c r="H95" s="9"/>
      <c r="I95" s="9"/>
      <c r="J95" s="9"/>
      <c r="K95" s="9"/>
      <c r="L95" s="9"/>
      <c r="M95" s="9"/>
      <c r="N95" s="9"/>
      <c r="O95" s="9"/>
      <c r="P95" s="9"/>
      <c r="Q95" s="9"/>
      <c r="R95" s="9"/>
      <c r="S95" s="9"/>
      <c r="T95" s="9"/>
      <c r="U95" s="9"/>
      <c r="V95" s="9"/>
      <c r="W95" s="9"/>
      <c r="X95" s="9"/>
      <c r="Y95" s="9"/>
    </row>
    <row r="96" spans="1:25">
      <c r="A96" s="9"/>
      <c r="B96" s="9"/>
      <c r="C96" s="9"/>
      <c r="D96" s="9"/>
      <c r="E96" s="9"/>
      <c r="F96" s="9"/>
      <c r="G96" s="9"/>
      <c r="H96" s="9"/>
      <c r="I96" s="9"/>
      <c r="J96" s="9"/>
      <c r="K96" s="9"/>
      <c r="L96" s="9"/>
      <c r="M96" s="9"/>
      <c r="N96" s="9"/>
      <c r="O96" s="9"/>
      <c r="P96" s="9"/>
      <c r="Q96" s="9"/>
      <c r="R96" s="9"/>
      <c r="S96" s="9"/>
      <c r="T96" s="9"/>
      <c r="U96" s="9"/>
      <c r="V96" s="9"/>
      <c r="W96" s="9"/>
      <c r="X96" s="9"/>
      <c r="Y96" s="9"/>
    </row>
    <row r="97" spans="1:25">
      <c r="A97" s="9"/>
      <c r="B97" s="9"/>
      <c r="C97" s="9"/>
      <c r="D97" s="9"/>
      <c r="E97" s="9"/>
      <c r="F97" s="9"/>
      <c r="G97" s="9"/>
      <c r="H97" s="9"/>
      <c r="I97" s="9"/>
      <c r="J97" s="9"/>
      <c r="K97" s="9"/>
      <c r="L97" s="9"/>
      <c r="M97" s="9"/>
      <c r="N97" s="9"/>
      <c r="O97" s="9"/>
      <c r="P97" s="9"/>
      <c r="Q97" s="9"/>
      <c r="R97" s="9"/>
      <c r="S97" s="9"/>
      <c r="T97" s="9"/>
      <c r="U97" s="9"/>
      <c r="V97" s="9"/>
      <c r="W97" s="9"/>
      <c r="X97" s="9"/>
      <c r="Y97" s="9"/>
    </row>
    <row r="98" spans="1:25">
      <c r="A98" s="9"/>
      <c r="B98" s="9"/>
      <c r="C98" s="9"/>
      <c r="D98" s="9"/>
      <c r="E98" s="9"/>
      <c r="F98" s="9"/>
      <c r="G98" s="9"/>
      <c r="H98" s="9"/>
      <c r="I98" s="9"/>
      <c r="J98" s="9"/>
      <c r="K98" s="9"/>
      <c r="L98" s="9"/>
      <c r="M98" s="9"/>
      <c r="N98" s="9"/>
      <c r="O98" s="9"/>
      <c r="P98" s="9"/>
      <c r="Q98" s="9"/>
      <c r="R98" s="9"/>
      <c r="S98" s="9"/>
      <c r="T98" s="9"/>
      <c r="U98" s="9"/>
      <c r="V98" s="9"/>
      <c r="W98" s="9"/>
      <c r="X98" s="9"/>
      <c r="Y98" s="9"/>
    </row>
    <row r="99" spans="1:25">
      <c r="A99" s="9"/>
      <c r="B99" s="9"/>
      <c r="C99" s="9"/>
      <c r="D99" s="9"/>
      <c r="E99" s="9"/>
      <c r="F99" s="9"/>
      <c r="G99" s="9"/>
      <c r="H99" s="9"/>
      <c r="I99" s="9"/>
      <c r="J99" s="9"/>
      <c r="K99" s="9"/>
      <c r="L99" s="9"/>
      <c r="M99" s="9"/>
      <c r="N99" s="9"/>
      <c r="O99" s="9"/>
      <c r="P99" s="9"/>
      <c r="Q99" s="9"/>
      <c r="R99" s="9"/>
      <c r="S99" s="9"/>
      <c r="T99" s="9"/>
      <c r="U99" s="9"/>
      <c r="V99" s="9"/>
      <c r="W99" s="9"/>
      <c r="X99" s="9"/>
      <c r="Y99" s="9"/>
    </row>
    <row r="100" spans="1:25">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spans="1: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row r="1003" spans="1:2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row>
  </sheetData>
  <mergeCells count="1">
    <mergeCell ref="A2:F2"/>
  </mergeCells>
  <pageMargins left="0.70866141732283472" right="0.70866141732283472" top="0.74803149606299213" bottom="0.74803149606299213" header="0.31496062992125984" footer="0.31496062992125984"/>
  <pageSetup paperSize="9" scale="9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 Инф.о ходе реал-ции</vt:lpstr>
      <vt:lpstr>2. Освоение средств </vt:lpstr>
      <vt:lpstr>'1. Инф.о ходе реал-ции'!Область_печати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205k</cp:lastModifiedBy>
  <cp:lastPrinted>2022-02-10T10:07:45Z</cp:lastPrinted>
  <dcterms:created xsi:type="dcterms:W3CDTF">2018-02-12T02:41:30Z</dcterms:created>
  <dcterms:modified xsi:type="dcterms:W3CDTF">2022-02-14T08:54:36Z</dcterms:modified>
</cp:coreProperties>
</file>